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Righting Software\Righting Software Support Files\Chapter 12 - Advanced Techniques\"/>
    </mc:Choice>
  </mc:AlternateContent>
  <bookViews>
    <workbookView xWindow="120" yWindow="150" windowWidth="14370" windowHeight="7830" tabRatio="886"/>
  </bookViews>
  <sheets>
    <sheet name="Risk Chart" sheetId="26" r:id="rId1"/>
    <sheet name="Risk Model" sheetId="18" r:id="rId2"/>
    <sheet name="Risk Model to Scale" sheetId="24" r:id="rId3"/>
    <sheet name="Crossover" sheetId="21" r:id="rId4"/>
    <sheet name="Normal" sheetId="16" r:id="rId5"/>
    <sheet name="Subcritical" sheetId="25" r:id="rId6"/>
    <sheet name="TopDev2" sheetId="10" r:id="rId7"/>
    <sheet name="TopDev2+TopDev1" sheetId="11" r:id="rId8"/>
    <sheet name="Infra+Clients Front End" sheetId="12" r:id="rId9"/>
    <sheet name="Simulators" sheetId="14" r:id="rId10"/>
  </sheets>
  <definedNames>
    <definedName name="Management_Education" localSheetId="8">'Infra+Clients Front End'!#REF!</definedName>
    <definedName name="Management_Education" localSheetId="4">Normal!#REF!</definedName>
    <definedName name="Management_Education" localSheetId="9">Simulators!#REF!</definedName>
    <definedName name="Management_Education" localSheetId="5">Subcritical!#REF!</definedName>
    <definedName name="Management_Education" localSheetId="6">TopDev2!#REF!</definedName>
    <definedName name="Management_Education" localSheetId="7">'TopDev2+TopDev1'!#REF!</definedName>
    <definedName name="Management_Education">#REF!</definedName>
    <definedName name="solver_adj" localSheetId="3" hidden="1">Crossover!$H$5</definedName>
    <definedName name="solver_adj" localSheetId="4" hidden="1">Normal!$F$2</definedName>
    <definedName name="solver_adj" localSheetId="0" hidden="1">'Risk Chart'!$J$38</definedName>
    <definedName name="solver_adj" localSheetId="1" hidden="1">'Risk Model'!$G$2</definedName>
    <definedName name="solver_cvg" localSheetId="3" hidden="1">0.0001</definedName>
    <definedName name="solver_cvg" localSheetId="4" hidden="1">0.0001</definedName>
    <definedName name="solver_cvg" localSheetId="0" hidden="1">0.0001</definedName>
    <definedName name="solver_cvg" localSheetId="1" hidden="1">0.0001</definedName>
    <definedName name="solver_drv" localSheetId="3" hidden="1">1</definedName>
    <definedName name="solver_drv" localSheetId="4" hidden="1">1</definedName>
    <definedName name="solver_drv" localSheetId="0" hidden="1">1</definedName>
    <definedName name="solver_drv" localSheetId="1" hidden="1">1</definedName>
    <definedName name="solver_est" localSheetId="3" hidden="1">1</definedName>
    <definedName name="solver_est" localSheetId="4" hidden="1">1</definedName>
    <definedName name="solver_est" localSheetId="0" hidden="1">1</definedName>
    <definedName name="solver_est" localSheetId="1" hidden="1">1</definedName>
    <definedName name="solver_itr" localSheetId="3" hidden="1">100</definedName>
    <definedName name="solver_itr" localSheetId="4" hidden="1">100</definedName>
    <definedName name="solver_itr" localSheetId="0" hidden="1">100</definedName>
    <definedName name="solver_itr" localSheetId="1" hidden="1">100</definedName>
    <definedName name="solver_lin" localSheetId="3" hidden="1">2</definedName>
    <definedName name="solver_lin" localSheetId="4" hidden="1">2</definedName>
    <definedName name="solver_lin" localSheetId="0" hidden="1">2</definedName>
    <definedName name="solver_lin" localSheetId="1" hidden="1">2</definedName>
    <definedName name="solver_neg" localSheetId="3" hidden="1">2</definedName>
    <definedName name="solver_neg" localSheetId="4" hidden="1">2</definedName>
    <definedName name="solver_neg" localSheetId="0" hidden="1">2</definedName>
    <definedName name="solver_neg" localSheetId="1" hidden="1">2</definedName>
    <definedName name="solver_num" localSheetId="3" hidden="1">0</definedName>
    <definedName name="solver_num" localSheetId="4" hidden="1">0</definedName>
    <definedName name="solver_num" localSheetId="0" hidden="1">0</definedName>
    <definedName name="solver_num" localSheetId="1" hidden="1">0</definedName>
    <definedName name="solver_nwt" localSheetId="3" hidden="1">1</definedName>
    <definedName name="solver_nwt" localSheetId="4" hidden="1">1</definedName>
    <definedName name="solver_nwt" localSheetId="0" hidden="1">1</definedName>
    <definedName name="solver_nwt" localSheetId="1" hidden="1">1</definedName>
    <definedName name="solver_opt" localSheetId="3" hidden="1">Crossover!$I$5</definedName>
    <definedName name="solver_opt" localSheetId="4" hidden="1">Normal!$P$4</definedName>
    <definedName name="solver_opt" localSheetId="0" hidden="1">'Risk Chart'!$L$38</definedName>
    <definedName name="solver_opt" localSheetId="1" hidden="1">'Risk Model'!$H$2</definedName>
    <definedName name="solver_pre" localSheetId="3" hidden="1">0.000001</definedName>
    <definedName name="solver_pre" localSheetId="4" hidden="1">0.000001</definedName>
    <definedName name="solver_pre" localSheetId="0" hidden="1">0.000001</definedName>
    <definedName name="solver_pre" localSheetId="1" hidden="1">0.000001</definedName>
    <definedName name="solver_scl" localSheetId="3" hidden="1">2</definedName>
    <definedName name="solver_scl" localSheetId="4" hidden="1">2</definedName>
    <definedName name="solver_scl" localSheetId="0" hidden="1">2</definedName>
    <definedName name="solver_scl" localSheetId="1" hidden="1">2</definedName>
    <definedName name="solver_sho" localSheetId="3" hidden="1">2</definedName>
    <definedName name="solver_sho" localSheetId="4" hidden="1">2</definedName>
    <definedName name="solver_sho" localSheetId="0" hidden="1">2</definedName>
    <definedName name="solver_sho" localSheetId="1" hidden="1">2</definedName>
    <definedName name="solver_tim" localSheetId="3" hidden="1">100</definedName>
    <definedName name="solver_tim" localSheetId="4" hidden="1">100</definedName>
    <definedName name="solver_tim" localSheetId="0" hidden="1">100</definedName>
    <definedName name="solver_tim" localSheetId="1" hidden="1">100</definedName>
    <definedName name="solver_tol" localSheetId="3" hidden="1">0.05</definedName>
    <definedName name="solver_tol" localSheetId="4" hidden="1">0.05</definedName>
    <definedName name="solver_tol" localSheetId="0" hidden="1">0.05</definedName>
    <definedName name="solver_tol" localSheetId="1" hidden="1">0.05</definedName>
    <definedName name="solver_typ" localSheetId="3" hidden="1">3</definedName>
    <definedName name="solver_typ" localSheetId="4" hidden="1">2</definedName>
    <definedName name="solver_typ" localSheetId="0" hidden="1">3</definedName>
    <definedName name="solver_typ" localSheetId="1" hidden="1">1</definedName>
    <definedName name="solver_val" localSheetId="3" hidden="1">0</definedName>
    <definedName name="solver_val" localSheetId="4" hidden="1">0</definedName>
    <definedName name="solver_val" localSheetId="0" hidden="1">0.5</definedName>
    <definedName name="solver_val" localSheetId="1" hidden="1">0.5</definedName>
  </definedNames>
  <calcPr calcId="152511"/>
</workbook>
</file>

<file path=xl/calcChain.xml><?xml version="1.0" encoding="utf-8"?>
<calcChain xmlns="http://schemas.openxmlformats.org/spreadsheetml/2006/main">
  <c r="H43" i="18" l="1"/>
  <c r="F6" i="16"/>
  <c r="G6" i="16"/>
  <c r="F7" i="16"/>
  <c r="G7" i="16"/>
  <c r="F8" i="16"/>
  <c r="G8" i="16"/>
  <c r="F9" i="16"/>
  <c r="S4" i="16" s="1"/>
  <c r="F8" i="26" s="1"/>
  <c r="G9" i="16"/>
  <c r="F10" i="16"/>
  <c r="G10" i="16"/>
  <c r="F11" i="16"/>
  <c r="G11" i="16"/>
  <c r="F12" i="16"/>
  <c r="G12" i="16"/>
  <c r="F13" i="16"/>
  <c r="G13" i="16"/>
  <c r="F14" i="16"/>
  <c r="G14" i="16"/>
  <c r="F15" i="16"/>
  <c r="G15" i="16"/>
  <c r="F16" i="16"/>
  <c r="G16" i="16"/>
  <c r="F17" i="16"/>
  <c r="G17" i="16"/>
  <c r="F18" i="16"/>
  <c r="G18" i="16"/>
  <c r="F19" i="16"/>
  <c r="G19" i="16"/>
  <c r="F20" i="16"/>
  <c r="G20" i="16"/>
  <c r="F21" i="16"/>
  <c r="G21" i="16"/>
  <c r="F22" i="16"/>
  <c r="G22" i="16"/>
  <c r="F23" i="16"/>
  <c r="G23" i="16"/>
  <c r="F24" i="16"/>
  <c r="G24" i="16"/>
  <c r="F25" i="16"/>
  <c r="G25" i="16"/>
  <c r="G5" i="16"/>
  <c r="F5" i="16"/>
  <c r="F6" i="25"/>
  <c r="G6" i="25"/>
  <c r="F7" i="25"/>
  <c r="G7" i="25"/>
  <c r="G27" i="25" s="1"/>
  <c r="F8" i="25"/>
  <c r="G8" i="25"/>
  <c r="F9" i="25"/>
  <c r="G9" i="25"/>
  <c r="F10" i="25"/>
  <c r="G10" i="25"/>
  <c r="F11" i="25"/>
  <c r="G11" i="25"/>
  <c r="F12" i="25"/>
  <c r="G12" i="25"/>
  <c r="F13" i="25"/>
  <c r="G13" i="25"/>
  <c r="F14" i="25"/>
  <c r="G14" i="25"/>
  <c r="F15" i="25"/>
  <c r="G15" i="25"/>
  <c r="F16" i="25"/>
  <c r="G16" i="25"/>
  <c r="F17" i="25"/>
  <c r="G17" i="25"/>
  <c r="F18" i="25"/>
  <c r="G18" i="25"/>
  <c r="F19" i="25"/>
  <c r="G19" i="25"/>
  <c r="F20" i="25"/>
  <c r="G20" i="25"/>
  <c r="F21" i="25"/>
  <c r="G21" i="25"/>
  <c r="F22" i="25"/>
  <c r="G22" i="25"/>
  <c r="F23" i="25"/>
  <c r="G23" i="25"/>
  <c r="F24" i="25"/>
  <c r="G24" i="25"/>
  <c r="F25" i="25"/>
  <c r="G25" i="25"/>
  <c r="G5" i="25"/>
  <c r="F5" i="25"/>
  <c r="F27" i="25"/>
  <c r="G25" i="10"/>
  <c r="F25" i="10"/>
  <c r="G24" i="10"/>
  <c r="F24" i="10"/>
  <c r="G23" i="10"/>
  <c r="F23" i="10"/>
  <c r="G22" i="10"/>
  <c r="F22" i="10"/>
  <c r="G21" i="10"/>
  <c r="F21" i="10"/>
  <c r="G20" i="10"/>
  <c r="F20" i="10"/>
  <c r="G19" i="10"/>
  <c r="F19" i="10"/>
  <c r="G18" i="10"/>
  <c r="F18" i="10"/>
  <c r="G17" i="10"/>
  <c r="F17" i="10"/>
  <c r="G16" i="10"/>
  <c r="F16" i="10"/>
  <c r="G15" i="10"/>
  <c r="F15" i="10"/>
  <c r="G14" i="10"/>
  <c r="F14" i="10"/>
  <c r="G13" i="10"/>
  <c r="F13" i="10"/>
  <c r="G12" i="10"/>
  <c r="F12" i="10"/>
  <c r="G11" i="10"/>
  <c r="F11" i="10"/>
  <c r="G10" i="10"/>
  <c r="F10" i="10"/>
  <c r="G9" i="10"/>
  <c r="F9" i="10"/>
  <c r="G8" i="10"/>
  <c r="F8" i="10"/>
  <c r="G7" i="10"/>
  <c r="G27" i="10" s="1"/>
  <c r="F7" i="10"/>
  <c r="G6" i="10"/>
  <c r="F6" i="10"/>
  <c r="G5" i="10"/>
  <c r="F5" i="10"/>
  <c r="H2" i="18"/>
  <c r="F6" i="12"/>
  <c r="G6" i="12"/>
  <c r="F7" i="12"/>
  <c r="G7" i="12"/>
  <c r="F8" i="12"/>
  <c r="G8" i="12"/>
  <c r="F9" i="12"/>
  <c r="G9" i="12"/>
  <c r="F10" i="12"/>
  <c r="G10" i="12"/>
  <c r="F11" i="12"/>
  <c r="G11" i="12"/>
  <c r="F12" i="12"/>
  <c r="G12" i="12"/>
  <c r="F13" i="12"/>
  <c r="G13" i="12"/>
  <c r="F14" i="12"/>
  <c r="G14" i="12"/>
  <c r="F15" i="12"/>
  <c r="G15" i="12"/>
  <c r="F16" i="12"/>
  <c r="G16" i="12"/>
  <c r="F17" i="12"/>
  <c r="G17" i="12"/>
  <c r="F18" i="12"/>
  <c r="G18" i="12"/>
  <c r="F19" i="12"/>
  <c r="G19" i="12"/>
  <c r="F20" i="12"/>
  <c r="G20" i="12"/>
  <c r="F21" i="12"/>
  <c r="G21" i="12"/>
  <c r="F22" i="12"/>
  <c r="G22" i="12"/>
  <c r="F23" i="12"/>
  <c r="G23" i="12"/>
  <c r="F24" i="12"/>
  <c r="G24" i="12"/>
  <c r="F25" i="12"/>
  <c r="G25" i="12"/>
  <c r="F26" i="12"/>
  <c r="G26" i="12"/>
  <c r="F27" i="12"/>
  <c r="G27" i="12"/>
  <c r="G5" i="12"/>
  <c r="F5" i="12"/>
  <c r="G5" i="11"/>
  <c r="G6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H5" i="11"/>
  <c r="H6" i="11"/>
  <c r="H7" i="11"/>
  <c r="H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F6" i="14"/>
  <c r="G6" i="14"/>
  <c r="F7" i="14"/>
  <c r="G7" i="14"/>
  <c r="F8" i="14"/>
  <c r="G8" i="14"/>
  <c r="F9" i="14"/>
  <c r="G9" i="14"/>
  <c r="F10" i="14"/>
  <c r="G10" i="14"/>
  <c r="F11" i="14"/>
  <c r="G11" i="14"/>
  <c r="F12" i="14"/>
  <c r="G12" i="14"/>
  <c r="F13" i="14"/>
  <c r="G13" i="14"/>
  <c r="F14" i="14"/>
  <c r="G14" i="14"/>
  <c r="F15" i="14"/>
  <c r="G15" i="14"/>
  <c r="F16" i="14"/>
  <c r="G16" i="14"/>
  <c r="F17" i="14"/>
  <c r="G17" i="14"/>
  <c r="F18" i="14"/>
  <c r="G18" i="14"/>
  <c r="F19" i="14"/>
  <c r="G19" i="14"/>
  <c r="F20" i="14"/>
  <c r="G20" i="14"/>
  <c r="F21" i="14"/>
  <c r="G21" i="14"/>
  <c r="F22" i="14"/>
  <c r="G22" i="14"/>
  <c r="F23" i="14"/>
  <c r="G23" i="14"/>
  <c r="F24" i="14"/>
  <c r="G24" i="14"/>
  <c r="F25" i="14"/>
  <c r="G25" i="14"/>
  <c r="F26" i="14"/>
  <c r="G26" i="14"/>
  <c r="F27" i="14"/>
  <c r="G27" i="14"/>
  <c r="F28" i="14"/>
  <c r="G28" i="14"/>
  <c r="F29" i="14"/>
  <c r="G29" i="14"/>
  <c r="F30" i="14"/>
  <c r="G30" i="14"/>
  <c r="F31" i="14"/>
  <c r="G31" i="14"/>
  <c r="G5" i="14"/>
  <c r="F5" i="14"/>
  <c r="G2" i="24"/>
  <c r="G4" i="24" s="1"/>
  <c r="G3" i="24"/>
  <c r="H5" i="14"/>
  <c r="H6" i="14"/>
  <c r="H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22" i="14"/>
  <c r="H23" i="14"/>
  <c r="H24" i="14"/>
  <c r="H25" i="14"/>
  <c r="H26" i="14"/>
  <c r="H27" i="14"/>
  <c r="H28" i="14"/>
  <c r="H29" i="14"/>
  <c r="H30" i="14"/>
  <c r="H31" i="14"/>
  <c r="I5" i="14"/>
  <c r="I6" i="14"/>
  <c r="I34" i="14" s="1"/>
  <c r="I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22" i="14"/>
  <c r="I23" i="14"/>
  <c r="I24" i="14"/>
  <c r="I25" i="14"/>
  <c r="I26" i="14"/>
  <c r="I27" i="14"/>
  <c r="I28" i="14"/>
  <c r="I29" i="14"/>
  <c r="I30" i="14"/>
  <c r="I31" i="14"/>
  <c r="H5" i="12"/>
  <c r="H6" i="12"/>
  <c r="H7" i="12"/>
  <c r="H8" i="12"/>
  <c r="H9" i="12"/>
  <c r="H10" i="12"/>
  <c r="H11" i="12"/>
  <c r="H12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5" i="16"/>
  <c r="H6" i="16"/>
  <c r="H7" i="16"/>
  <c r="H8" i="16"/>
  <c r="H9" i="16"/>
  <c r="H10" i="16"/>
  <c r="H11" i="16"/>
  <c r="H12" i="16"/>
  <c r="H13" i="16"/>
  <c r="H14" i="16"/>
  <c r="H15" i="16"/>
  <c r="H16" i="16"/>
  <c r="H17" i="16"/>
  <c r="H18" i="16"/>
  <c r="H19" i="16"/>
  <c r="H20" i="16"/>
  <c r="H21" i="16"/>
  <c r="H22" i="16"/>
  <c r="H23" i="16"/>
  <c r="H24" i="16"/>
  <c r="H25" i="16"/>
  <c r="H5" i="10"/>
  <c r="H6" i="10"/>
  <c r="H27" i="10" s="1"/>
  <c r="H7" i="10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E5" i="12"/>
  <c r="E6" i="12"/>
  <c r="E7" i="12"/>
  <c r="E8" i="12"/>
  <c r="E9" i="12"/>
  <c r="E10" i="12"/>
  <c r="P4" i="12" s="1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6" i="16"/>
  <c r="E7" i="16"/>
  <c r="E8" i="16"/>
  <c r="E9" i="16"/>
  <c r="E10" i="16"/>
  <c r="E11" i="16"/>
  <c r="E12" i="16"/>
  <c r="E13" i="16"/>
  <c r="E14" i="16"/>
  <c r="E15" i="16"/>
  <c r="E16" i="16"/>
  <c r="E17" i="16"/>
  <c r="E18" i="16"/>
  <c r="E19" i="16"/>
  <c r="E20" i="16"/>
  <c r="E21" i="16"/>
  <c r="E22" i="16"/>
  <c r="E23" i="16"/>
  <c r="E24" i="16"/>
  <c r="E25" i="16"/>
  <c r="E5" i="16"/>
  <c r="I5" i="12"/>
  <c r="I6" i="12"/>
  <c r="I7" i="12"/>
  <c r="I8" i="12"/>
  <c r="I9" i="12"/>
  <c r="I10" i="12"/>
  <c r="I11" i="12"/>
  <c r="I12" i="12"/>
  <c r="I13" i="12"/>
  <c r="I14" i="12"/>
  <c r="I15" i="12"/>
  <c r="I16" i="12"/>
  <c r="I17" i="12"/>
  <c r="I18" i="12"/>
  <c r="I19" i="12"/>
  <c r="I20" i="12"/>
  <c r="I21" i="12"/>
  <c r="I22" i="12"/>
  <c r="I23" i="12"/>
  <c r="I24" i="12"/>
  <c r="I25" i="12"/>
  <c r="I26" i="12"/>
  <c r="I27" i="12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5" i="14"/>
  <c r="E6" i="14"/>
  <c r="E7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22" i="14"/>
  <c r="E23" i="14"/>
  <c r="E24" i="14"/>
  <c r="E25" i="14"/>
  <c r="E26" i="14"/>
  <c r="E27" i="14"/>
  <c r="E28" i="14"/>
  <c r="E29" i="14"/>
  <c r="E30" i="14"/>
  <c r="E31" i="14"/>
  <c r="I5" i="11"/>
  <c r="M25" i="11" s="1"/>
  <c r="I6" i="11"/>
  <c r="I7" i="11"/>
  <c r="I8" i="11"/>
  <c r="I9" i="11"/>
  <c r="I10" i="11"/>
  <c r="I11" i="11"/>
  <c r="I12" i="11"/>
  <c r="I13" i="11"/>
  <c r="I14" i="11"/>
  <c r="I15" i="11"/>
  <c r="I16" i="11"/>
  <c r="I17" i="11"/>
  <c r="I18" i="11"/>
  <c r="I19" i="11"/>
  <c r="I20" i="11"/>
  <c r="I21" i="11"/>
  <c r="I22" i="11"/>
  <c r="I23" i="11"/>
  <c r="I24" i="11"/>
  <c r="I25" i="11"/>
  <c r="I5" i="10"/>
  <c r="I6" i="10"/>
  <c r="I7" i="10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H5" i="25"/>
  <c r="H6" i="25"/>
  <c r="H7" i="25"/>
  <c r="H8" i="25"/>
  <c r="H9" i="25"/>
  <c r="H10" i="25"/>
  <c r="H11" i="25"/>
  <c r="H12" i="25"/>
  <c r="H13" i="25"/>
  <c r="H14" i="25"/>
  <c r="H15" i="25"/>
  <c r="H16" i="25"/>
  <c r="H17" i="25"/>
  <c r="H18" i="25"/>
  <c r="H19" i="25"/>
  <c r="H20" i="25"/>
  <c r="H21" i="25"/>
  <c r="H22" i="25"/>
  <c r="H23" i="25"/>
  <c r="H24" i="25"/>
  <c r="H25" i="25"/>
  <c r="I5" i="25"/>
  <c r="I6" i="25"/>
  <c r="I7" i="25"/>
  <c r="I8" i="25"/>
  <c r="I9" i="25"/>
  <c r="I10" i="25"/>
  <c r="I11" i="25"/>
  <c r="I12" i="25"/>
  <c r="I13" i="25"/>
  <c r="I14" i="25"/>
  <c r="I15" i="25"/>
  <c r="I16" i="25"/>
  <c r="I17" i="25"/>
  <c r="I18" i="25"/>
  <c r="I19" i="25"/>
  <c r="I20" i="25"/>
  <c r="I21" i="25"/>
  <c r="I22" i="25"/>
  <c r="I23" i="25"/>
  <c r="I24" i="25"/>
  <c r="I25" i="25"/>
  <c r="I5" i="16"/>
  <c r="I6" i="16"/>
  <c r="I7" i="16"/>
  <c r="I8" i="16"/>
  <c r="I9" i="16"/>
  <c r="I10" i="16"/>
  <c r="I11" i="16"/>
  <c r="I12" i="16"/>
  <c r="I13" i="16"/>
  <c r="I14" i="16"/>
  <c r="I15" i="16"/>
  <c r="I16" i="16"/>
  <c r="I17" i="16"/>
  <c r="I18" i="16"/>
  <c r="I19" i="16"/>
  <c r="I20" i="16"/>
  <c r="I21" i="16"/>
  <c r="I22" i="16"/>
  <c r="I23" i="16"/>
  <c r="I24" i="16"/>
  <c r="I25" i="16"/>
  <c r="D7" i="21"/>
  <c r="E5" i="11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5" i="25"/>
  <c r="E6" i="25"/>
  <c r="E7" i="25"/>
  <c r="E8" i="25"/>
  <c r="E9" i="25"/>
  <c r="E10" i="25"/>
  <c r="E11" i="25"/>
  <c r="E12" i="25"/>
  <c r="E13" i="25"/>
  <c r="E14" i="25"/>
  <c r="E15" i="25"/>
  <c r="E16" i="25"/>
  <c r="E17" i="25"/>
  <c r="E18" i="25"/>
  <c r="E19" i="25"/>
  <c r="E20" i="25"/>
  <c r="E21" i="25"/>
  <c r="E22" i="25"/>
  <c r="E23" i="25"/>
  <c r="E24" i="25"/>
  <c r="E25" i="25"/>
  <c r="J5" i="21"/>
  <c r="J4" i="21"/>
  <c r="C9" i="18"/>
  <c r="E9" i="18" s="1"/>
  <c r="E8" i="18"/>
  <c r="D8" i="18"/>
  <c r="C8" i="21"/>
  <c r="C9" i="21" s="1"/>
  <c r="D6" i="24"/>
  <c r="E6" i="24"/>
  <c r="C6" i="24"/>
  <c r="C8" i="24"/>
  <c r="D7" i="24"/>
  <c r="C7" i="24"/>
  <c r="G29" i="12"/>
  <c r="I27" i="16"/>
  <c r="I27" i="25"/>
  <c r="L11" i="25"/>
  <c r="L11" i="16"/>
  <c r="D27" i="16"/>
  <c r="D34" i="14"/>
  <c r="L11" i="14"/>
  <c r="D29" i="12"/>
  <c r="L11" i="12"/>
  <c r="L11" i="11"/>
  <c r="D27" i="11"/>
  <c r="L11" i="10"/>
  <c r="D27" i="10"/>
  <c r="M27" i="12"/>
  <c r="I29" i="12"/>
  <c r="P4" i="25"/>
  <c r="D8" i="21"/>
  <c r="D9" i="18"/>
  <c r="D8" i="24"/>
  <c r="C10" i="18"/>
  <c r="C11" i="18"/>
  <c r="C12" i="18" s="1"/>
  <c r="E12" i="18" s="1"/>
  <c r="C9" i="24"/>
  <c r="E11" i="18"/>
  <c r="D11" i="18"/>
  <c r="D10" i="24"/>
  <c r="C10" i="24"/>
  <c r="D12" i="18"/>
  <c r="D11" i="24" s="1"/>
  <c r="C13" i="18"/>
  <c r="C11" i="24"/>
  <c r="E6" i="26" l="1"/>
  <c r="E5" i="26"/>
  <c r="L4" i="14"/>
  <c r="D4" i="26" s="1"/>
  <c r="F27" i="11"/>
  <c r="L4" i="12"/>
  <c r="D5" i="26" s="1"/>
  <c r="E11" i="24"/>
  <c r="I27" i="11"/>
  <c r="C10" i="21"/>
  <c r="D9" i="21"/>
  <c r="H29" i="12"/>
  <c r="H34" i="14"/>
  <c r="C12" i="24"/>
  <c r="D13" i="18"/>
  <c r="D12" i="24" s="1"/>
  <c r="C14" i="18"/>
  <c r="S4" i="11"/>
  <c r="F6" i="26" s="1"/>
  <c r="L4" i="11"/>
  <c r="D6" i="26" s="1"/>
  <c r="S4" i="14"/>
  <c r="F4" i="26" s="1"/>
  <c r="P4" i="11"/>
  <c r="P4" i="14"/>
  <c r="E4" i="26" s="1"/>
  <c r="S4" i="10"/>
  <c r="F7" i="26" s="1"/>
  <c r="L4" i="10"/>
  <c r="D7" i="26" s="1"/>
  <c r="F27" i="10"/>
  <c r="F29" i="10" s="1"/>
  <c r="G5" i="24"/>
  <c r="E7" i="24" s="1"/>
  <c r="M31" i="14"/>
  <c r="G27" i="16"/>
  <c r="G34" i="14"/>
  <c r="E13" i="18"/>
  <c r="E12" i="24" s="1"/>
  <c r="E10" i="24"/>
  <c r="P4" i="10"/>
  <c r="E7" i="26" s="1"/>
  <c r="P4" i="16"/>
  <c r="E8" i="26" s="1"/>
  <c r="M25" i="10"/>
  <c r="M25" i="25"/>
  <c r="S4" i="25"/>
  <c r="L4" i="25"/>
  <c r="L4" i="16"/>
  <c r="D8" i="26" s="1"/>
  <c r="E8" i="24"/>
  <c r="H27" i="11"/>
  <c r="F29" i="12"/>
  <c r="F31" i="12" s="1"/>
  <c r="S4" i="12"/>
  <c r="F5" i="26" s="1"/>
  <c r="I27" i="10"/>
  <c r="F27" i="16"/>
  <c r="M25" i="16"/>
  <c r="D10" i="18"/>
  <c r="D9" i="24" s="1"/>
  <c r="E10" i="18"/>
  <c r="E9" i="24" s="1"/>
  <c r="H27" i="16"/>
  <c r="G27" i="11"/>
  <c r="H27" i="25"/>
  <c r="F29" i="25" s="1"/>
  <c r="F34" i="14"/>
  <c r="F36" i="14" s="1"/>
  <c r="F29" i="11" l="1"/>
  <c r="F29" i="16"/>
  <c r="C15" i="18"/>
  <c r="E14" i="18"/>
  <c r="E13" i="24" s="1"/>
  <c r="D14" i="18"/>
  <c r="D13" i="24" s="1"/>
  <c r="C13" i="24"/>
  <c r="I4" i="21"/>
  <c r="E7" i="21"/>
  <c r="F7" i="21" s="1"/>
  <c r="I5" i="21"/>
  <c r="E8" i="21"/>
  <c r="F8" i="21" s="1"/>
  <c r="E9" i="21"/>
  <c r="F9" i="21" s="1"/>
  <c r="E10" i="21"/>
  <c r="D10" i="21"/>
  <c r="C11" i="21"/>
  <c r="D11" i="21" l="1"/>
  <c r="C12" i="21"/>
  <c r="E11" i="21"/>
  <c r="F11" i="21" s="1"/>
  <c r="C14" i="24"/>
  <c r="C16" i="18"/>
  <c r="E15" i="18"/>
  <c r="E14" i="24" s="1"/>
  <c r="D15" i="18"/>
  <c r="D14" i="24" s="1"/>
  <c r="F10" i="21"/>
  <c r="C17" i="18" l="1"/>
  <c r="D16" i="18"/>
  <c r="D15" i="24" s="1"/>
  <c r="E16" i="18"/>
  <c r="E15" i="24" s="1"/>
  <c r="C15" i="24"/>
  <c r="E12" i="21"/>
  <c r="D12" i="21"/>
  <c r="C13" i="21"/>
  <c r="C14" i="21" l="1"/>
  <c r="E13" i="21"/>
  <c r="D13" i="21"/>
  <c r="F12" i="21"/>
  <c r="D17" i="18"/>
  <c r="D16" i="24" s="1"/>
  <c r="C16" i="24"/>
  <c r="E17" i="18"/>
  <c r="E16" i="24" s="1"/>
  <c r="C18" i="18"/>
  <c r="D18" i="18" l="1"/>
  <c r="D17" i="24" s="1"/>
  <c r="E18" i="18"/>
  <c r="E17" i="24" s="1"/>
  <c r="C19" i="18"/>
  <c r="C17" i="24"/>
  <c r="F13" i="21"/>
  <c r="E14" i="21"/>
  <c r="C15" i="21"/>
  <c r="D14" i="21"/>
  <c r="E15" i="21" l="1"/>
  <c r="C16" i="21"/>
  <c r="D15" i="21"/>
  <c r="F14" i="21"/>
  <c r="E19" i="18"/>
  <c r="E18" i="24" s="1"/>
  <c r="C18" i="24"/>
  <c r="C20" i="18"/>
  <c r="D19" i="18"/>
  <c r="D18" i="24" s="1"/>
  <c r="C21" i="18" l="1"/>
  <c r="D20" i="18"/>
  <c r="D19" i="24" s="1"/>
  <c r="C19" i="24"/>
  <c r="E20" i="18"/>
  <c r="E19" i="24" s="1"/>
  <c r="C17" i="21"/>
  <c r="E16" i="21"/>
  <c r="F16" i="21" s="1"/>
  <c r="D16" i="21"/>
  <c r="F15" i="21"/>
  <c r="E17" i="21" l="1"/>
  <c r="C18" i="21"/>
  <c r="D17" i="21"/>
  <c r="C20" i="24"/>
  <c r="D21" i="18"/>
  <c r="D20" i="24" s="1"/>
  <c r="C22" i="18"/>
  <c r="E21" i="18"/>
  <c r="E20" i="24" s="1"/>
  <c r="E22" i="18" l="1"/>
  <c r="E21" i="24" s="1"/>
  <c r="C23" i="18"/>
  <c r="D22" i="18"/>
  <c r="D21" i="24" s="1"/>
  <c r="C21" i="24"/>
  <c r="D18" i="21"/>
  <c r="E18" i="21"/>
  <c r="F18" i="21" s="1"/>
  <c r="C19" i="21"/>
  <c r="F17" i="21"/>
  <c r="C22" i="24" l="1"/>
  <c r="C24" i="18"/>
  <c r="D23" i="18"/>
  <c r="D22" i="24" s="1"/>
  <c r="E23" i="18"/>
  <c r="E22" i="24" s="1"/>
  <c r="C20" i="21"/>
  <c r="D19" i="21"/>
  <c r="E19" i="21"/>
  <c r="F19" i="21" s="1"/>
  <c r="D20" i="21" l="1"/>
  <c r="C21" i="21"/>
  <c r="E20" i="21"/>
  <c r="F20" i="21" s="1"/>
  <c r="C23" i="24"/>
  <c r="E24" i="18"/>
  <c r="E23" i="24" s="1"/>
  <c r="C25" i="18"/>
  <c r="D24" i="18"/>
  <c r="D23" i="24" s="1"/>
  <c r="E21" i="21" l="1"/>
  <c r="C22" i="21"/>
  <c r="D21" i="21"/>
  <c r="D25" i="18"/>
  <c r="D24" i="24" s="1"/>
  <c r="E25" i="18"/>
  <c r="E24" i="24" s="1"/>
  <c r="C26" i="18"/>
  <c r="C24" i="24"/>
  <c r="E22" i="21" l="1"/>
  <c r="D22" i="21"/>
  <c r="C23" i="21"/>
  <c r="E26" i="18"/>
  <c r="E25" i="24" s="1"/>
  <c r="D26" i="18"/>
  <c r="D25" i="24" s="1"/>
  <c r="C27" i="18"/>
  <c r="C25" i="24"/>
  <c r="F21" i="21"/>
  <c r="E27" i="18" l="1"/>
  <c r="E26" i="24" s="1"/>
  <c r="D27" i="18"/>
  <c r="D26" i="24" s="1"/>
  <c r="C28" i="18"/>
  <c r="C26" i="24"/>
  <c r="E23" i="21"/>
  <c r="D23" i="21"/>
  <c r="C24" i="21"/>
  <c r="F22" i="21"/>
  <c r="E24" i="21" l="1"/>
  <c r="D24" i="21"/>
  <c r="C25" i="21"/>
  <c r="F23" i="21"/>
  <c r="C27" i="24"/>
  <c r="E28" i="18"/>
  <c r="E27" i="24" s="1"/>
  <c r="D28" i="18"/>
  <c r="D27" i="24" s="1"/>
  <c r="C29" i="18"/>
  <c r="C28" i="24" l="1"/>
  <c r="E29" i="18"/>
  <c r="E28" i="24" s="1"/>
  <c r="D29" i="18"/>
  <c r="D28" i="24" s="1"/>
  <c r="C30" i="18"/>
  <c r="C26" i="21"/>
  <c r="D25" i="21"/>
  <c r="E25" i="21"/>
  <c r="F25" i="21" s="1"/>
  <c r="F24" i="21"/>
  <c r="C27" i="21" l="1"/>
  <c r="D26" i="21"/>
  <c r="E26" i="21"/>
  <c r="F26" i="21" s="1"/>
  <c r="E30" i="18"/>
  <c r="E29" i="24" s="1"/>
  <c r="D30" i="18"/>
  <c r="D29" i="24" s="1"/>
  <c r="C29" i="24"/>
  <c r="C31" i="18"/>
  <c r="D31" i="18" l="1"/>
  <c r="D30" i="24" s="1"/>
  <c r="C30" i="24"/>
  <c r="E31" i="18"/>
  <c r="E30" i="24" s="1"/>
  <c r="C32" i="18"/>
  <c r="C28" i="21"/>
  <c r="D27" i="21"/>
  <c r="E27" i="21"/>
  <c r="F27" i="21" s="1"/>
  <c r="D28" i="21" l="1"/>
  <c r="C29" i="21"/>
  <c r="E28" i="21"/>
  <c r="F28" i="21" s="1"/>
  <c r="D32" i="18"/>
  <c r="D31" i="24" s="1"/>
  <c r="E32" i="18"/>
  <c r="E31" i="24" s="1"/>
  <c r="C33" i="18"/>
  <c r="C31" i="24"/>
  <c r="D29" i="21" l="1"/>
  <c r="E29" i="21"/>
  <c r="F29" i="21" s="1"/>
  <c r="C30" i="21"/>
  <c r="D33" i="18"/>
  <c r="D32" i="24" s="1"/>
  <c r="C34" i="18"/>
  <c r="C32" i="24"/>
  <c r="E33" i="18"/>
  <c r="E32" i="24" s="1"/>
  <c r="C35" i="18" l="1"/>
  <c r="D34" i="18"/>
  <c r="D33" i="24" s="1"/>
  <c r="E34" i="18"/>
  <c r="E33" i="24" s="1"/>
  <c r="C33" i="24"/>
  <c r="C31" i="21"/>
  <c r="D30" i="21"/>
  <c r="E30" i="21"/>
  <c r="F30" i="21" s="1"/>
  <c r="D31" i="21" l="1"/>
  <c r="C32" i="21"/>
  <c r="E31" i="21"/>
  <c r="F31" i="21" s="1"/>
  <c r="E35" i="18"/>
  <c r="E34" i="24" s="1"/>
  <c r="C36" i="18"/>
  <c r="D35" i="18"/>
  <c r="D34" i="24" s="1"/>
  <c r="C34" i="24"/>
  <c r="E32" i="21" l="1"/>
  <c r="D32" i="21"/>
  <c r="C33" i="21"/>
  <c r="C35" i="24"/>
  <c r="C37" i="18"/>
  <c r="E36" i="18"/>
  <c r="E35" i="24" s="1"/>
  <c r="D36" i="18"/>
  <c r="D35" i="24" s="1"/>
  <c r="E37" i="18" l="1"/>
  <c r="E36" i="24" s="1"/>
  <c r="D37" i="18"/>
  <c r="D36" i="24" s="1"/>
  <c r="C36" i="24"/>
  <c r="C38" i="18"/>
  <c r="E33" i="21"/>
  <c r="D33" i="21"/>
  <c r="C34" i="21"/>
  <c r="F32" i="21"/>
  <c r="D34" i="21" l="1"/>
  <c r="C35" i="21"/>
  <c r="E34" i="21"/>
  <c r="F34" i="21" s="1"/>
  <c r="F33" i="21"/>
  <c r="C39" i="18"/>
  <c r="D38" i="18"/>
  <c r="D37" i="24" s="1"/>
  <c r="E38" i="18"/>
  <c r="E37" i="24" s="1"/>
  <c r="C37" i="24"/>
  <c r="E39" i="18" l="1"/>
  <c r="E38" i="24" s="1"/>
  <c r="D39" i="18"/>
  <c r="D38" i="24" s="1"/>
  <c r="C40" i="18"/>
  <c r="C38" i="24"/>
  <c r="D35" i="21"/>
  <c r="E35" i="21"/>
  <c r="F35" i="21" s="1"/>
  <c r="C36" i="21"/>
  <c r="E36" i="21" l="1"/>
  <c r="D36" i="21"/>
  <c r="C37" i="21"/>
  <c r="E40" i="18"/>
  <c r="E39" i="24" s="1"/>
  <c r="D40" i="18"/>
  <c r="D39" i="24" s="1"/>
  <c r="C41" i="18"/>
  <c r="C39" i="24"/>
  <c r="C42" i="18" l="1"/>
  <c r="D41" i="18"/>
  <c r="D40" i="24" s="1"/>
  <c r="C40" i="24"/>
  <c r="E41" i="18"/>
  <c r="E40" i="24" s="1"/>
  <c r="C38" i="21"/>
  <c r="D37" i="21"/>
  <c r="E37" i="21"/>
  <c r="F37" i="21" s="1"/>
  <c r="F36" i="21"/>
  <c r="D38" i="21" l="1"/>
  <c r="C39" i="21"/>
  <c r="E38" i="21"/>
  <c r="F38" i="21" s="1"/>
  <c r="C41" i="24"/>
  <c r="D42" i="18"/>
  <c r="D41" i="24" s="1"/>
  <c r="C43" i="18"/>
  <c r="E42" i="18"/>
  <c r="E41" i="24" s="1"/>
  <c r="C42" i="24" l="1"/>
  <c r="C44" i="18"/>
  <c r="E43" i="18"/>
  <c r="E42" i="24" s="1"/>
  <c r="D43" i="18"/>
  <c r="D42" i="24" s="1"/>
  <c r="E39" i="21"/>
  <c r="D39" i="21"/>
  <c r="C40" i="21"/>
  <c r="C41" i="21" l="1"/>
  <c r="D40" i="21"/>
  <c r="E40" i="21"/>
  <c r="F40" i="21" s="1"/>
  <c r="F39" i="21"/>
  <c r="E44" i="18"/>
  <c r="E43" i="24" s="1"/>
  <c r="C43" i="24"/>
  <c r="C45" i="18"/>
  <c r="D44" i="18"/>
  <c r="D43" i="24" s="1"/>
  <c r="C44" i="24" l="1"/>
  <c r="E45" i="18"/>
  <c r="E44" i="24" s="1"/>
  <c r="D45" i="18"/>
  <c r="D44" i="24" s="1"/>
  <c r="C46" i="18"/>
  <c r="E41" i="21"/>
  <c r="C42" i="21"/>
  <c r="D41" i="21"/>
  <c r="E42" i="21" l="1"/>
  <c r="D42" i="21"/>
  <c r="C43" i="21"/>
  <c r="F41" i="21"/>
  <c r="C47" i="18"/>
  <c r="E46" i="18"/>
  <c r="E45" i="24" s="1"/>
  <c r="D46" i="18"/>
  <c r="D45" i="24" s="1"/>
  <c r="C45" i="24"/>
  <c r="D47" i="18" l="1"/>
  <c r="D46" i="24" s="1"/>
  <c r="C46" i="24"/>
  <c r="E47" i="18"/>
  <c r="E46" i="24" s="1"/>
  <c r="C48" i="18"/>
  <c r="D43" i="21"/>
  <c r="C44" i="21"/>
  <c r="E43" i="21"/>
  <c r="F43" i="21" s="1"/>
  <c r="F42" i="21"/>
  <c r="D44" i="21" l="1"/>
  <c r="C45" i="21"/>
  <c r="E44" i="21"/>
  <c r="F44" i="21" s="1"/>
  <c r="C49" i="18"/>
  <c r="C47" i="24"/>
  <c r="E48" i="18"/>
  <c r="E47" i="24" s="1"/>
  <c r="D48" i="18"/>
  <c r="D47" i="24" s="1"/>
  <c r="D49" i="18" l="1"/>
  <c r="D48" i="24" s="1"/>
  <c r="C50" i="18"/>
  <c r="C48" i="24"/>
  <c r="E49" i="18"/>
  <c r="E48" i="24" s="1"/>
  <c r="C46" i="21"/>
  <c r="E45" i="21"/>
  <c r="D45" i="21"/>
  <c r="F45" i="21" l="1"/>
  <c r="D46" i="21"/>
  <c r="E46" i="21"/>
  <c r="F46" i="21" s="1"/>
  <c r="C47" i="21"/>
  <c r="D50" i="18"/>
  <c r="D49" i="24" s="1"/>
  <c r="E50" i="18"/>
  <c r="E49" i="24" s="1"/>
  <c r="C51" i="18"/>
  <c r="C49" i="24"/>
  <c r="E51" i="18" l="1"/>
  <c r="E50" i="24" s="1"/>
  <c r="C50" i="24"/>
  <c r="C52" i="18"/>
  <c r="D51" i="18"/>
  <c r="D50" i="24" s="1"/>
  <c r="E47" i="21"/>
  <c r="D47" i="21"/>
  <c r="C48" i="21"/>
  <c r="C49" i="21" l="1"/>
  <c r="E48" i="21"/>
  <c r="D48" i="21"/>
  <c r="F47" i="21"/>
  <c r="C51" i="24"/>
  <c r="D52" i="18"/>
  <c r="D51" i="24" s="1"/>
  <c r="E52" i="18"/>
  <c r="E51" i="24" s="1"/>
  <c r="C53" i="18"/>
  <c r="C52" i="24" l="1"/>
  <c r="E53" i="18"/>
  <c r="E52" i="24" s="1"/>
  <c r="D53" i="18"/>
  <c r="D52" i="24" s="1"/>
  <c r="C54" i="18"/>
  <c r="F48" i="21"/>
  <c r="E49" i="21"/>
  <c r="F49" i="21" s="1"/>
  <c r="C50" i="21"/>
  <c r="D49" i="21"/>
  <c r="D50" i="21" l="1"/>
  <c r="E50" i="21"/>
  <c r="F50" i="21" s="1"/>
  <c r="C51" i="21"/>
  <c r="C53" i="24"/>
  <c r="E54" i="18"/>
  <c r="E53" i="24" s="1"/>
  <c r="C55" i="18"/>
  <c r="D54" i="18"/>
  <c r="D53" i="24" s="1"/>
  <c r="C54" i="24" l="1"/>
  <c r="C56" i="18"/>
  <c r="D55" i="18"/>
  <c r="D54" i="24" s="1"/>
  <c r="E55" i="18"/>
  <c r="E54" i="24" s="1"/>
  <c r="C52" i="21"/>
  <c r="D51" i="21"/>
  <c r="E51" i="21"/>
  <c r="F51" i="21" s="1"/>
  <c r="D52" i="21" l="1"/>
  <c r="E52" i="21"/>
  <c r="F52" i="21" s="1"/>
  <c r="C53" i="21"/>
  <c r="C55" i="24"/>
  <c r="D56" i="18"/>
  <c r="D55" i="24" s="1"/>
  <c r="E56" i="18"/>
  <c r="E55" i="24" s="1"/>
  <c r="C57" i="18"/>
  <c r="D57" i="18" l="1"/>
  <c r="D56" i="24" s="1"/>
  <c r="E57" i="18"/>
  <c r="E56" i="24" s="1"/>
  <c r="C58" i="18"/>
  <c r="C56" i="24"/>
  <c r="E53" i="21"/>
  <c r="C54" i="21"/>
  <c r="D53" i="21"/>
  <c r="E54" i="21" l="1"/>
  <c r="D54" i="21"/>
  <c r="C55" i="21"/>
  <c r="F53" i="21"/>
  <c r="E58" i="18"/>
  <c r="E57" i="24" s="1"/>
  <c r="D58" i="18"/>
  <c r="D57" i="24" s="1"/>
  <c r="C57" i="24"/>
  <c r="C59" i="18"/>
  <c r="C58" i="24" l="1"/>
  <c r="E59" i="18"/>
  <c r="E58" i="24" s="1"/>
  <c r="D59" i="18"/>
  <c r="D58" i="24" s="1"/>
  <c r="C60" i="18"/>
  <c r="E55" i="21"/>
  <c r="D55" i="21"/>
  <c r="C56" i="21"/>
  <c r="F54" i="21"/>
  <c r="C57" i="21" l="1"/>
  <c r="E56" i="21"/>
  <c r="D56" i="21"/>
  <c r="F55" i="21"/>
  <c r="C59" i="24"/>
  <c r="E60" i="18"/>
  <c r="E59" i="24" s="1"/>
  <c r="D60" i="18"/>
  <c r="D59" i="24" s="1"/>
  <c r="C61" i="18"/>
  <c r="C60" i="24" l="1"/>
  <c r="C62" i="18"/>
  <c r="E61" i="18"/>
  <c r="E60" i="24" s="1"/>
  <c r="D61" i="18"/>
  <c r="D60" i="24" s="1"/>
  <c r="F56" i="21"/>
  <c r="C58" i="21"/>
  <c r="D57" i="21"/>
  <c r="E57" i="21"/>
  <c r="F57" i="21" s="1"/>
  <c r="C59" i="21" l="1"/>
  <c r="D58" i="21"/>
  <c r="E58" i="21"/>
  <c r="F58" i="21" s="1"/>
  <c r="E62" i="18"/>
  <c r="E61" i="24" s="1"/>
  <c r="C63" i="18"/>
  <c r="D62" i="18"/>
  <c r="D61" i="24" s="1"/>
  <c r="C61" i="24"/>
  <c r="D63" i="18" l="1"/>
  <c r="D62" i="24" s="1"/>
  <c r="C64" i="18"/>
  <c r="E63" i="18"/>
  <c r="E62" i="24" s="1"/>
  <c r="C62" i="24"/>
  <c r="E59" i="21"/>
  <c r="C60" i="21"/>
  <c r="D59" i="21"/>
  <c r="D60" i="21" l="1"/>
  <c r="C61" i="21"/>
  <c r="E60" i="21"/>
  <c r="F60" i="21" s="1"/>
  <c r="F59" i="21"/>
  <c r="C63" i="24"/>
  <c r="E64" i="18"/>
  <c r="E63" i="24" s="1"/>
  <c r="C65" i="18"/>
  <c r="D64" i="18"/>
  <c r="D63" i="24" s="1"/>
  <c r="C66" i="18" l="1"/>
  <c r="D65" i="18"/>
  <c r="D64" i="24" s="1"/>
  <c r="E65" i="18"/>
  <c r="E64" i="24" s="1"/>
  <c r="C64" i="24"/>
  <c r="D61" i="21"/>
  <c r="E61" i="21"/>
  <c r="F61" i="21" s="1"/>
  <c r="C62" i="21"/>
  <c r="C63" i="21" l="1"/>
  <c r="D62" i="21"/>
  <c r="E62" i="21"/>
  <c r="F62" i="21" s="1"/>
  <c r="E66" i="18"/>
  <c r="E65" i="24" s="1"/>
  <c r="C65" i="24"/>
  <c r="D66" i="18"/>
  <c r="D65" i="24" s="1"/>
  <c r="C67" i="18"/>
  <c r="C68" i="18" l="1"/>
  <c r="C66" i="24"/>
  <c r="D67" i="18"/>
  <c r="D66" i="24" s="1"/>
  <c r="E67" i="18"/>
  <c r="E66" i="24" s="1"/>
  <c r="D63" i="21"/>
  <c r="C64" i="21"/>
  <c r="E63" i="21"/>
  <c r="F63" i="21" s="1"/>
  <c r="D64" i="21" l="1"/>
  <c r="E64" i="21"/>
  <c r="F64" i="21" s="1"/>
  <c r="C65" i="21"/>
  <c r="D68" i="18"/>
  <c r="D67" i="24" s="1"/>
  <c r="C67" i="24"/>
  <c r="E68" i="18"/>
  <c r="E67" i="24" s="1"/>
  <c r="C69" i="18"/>
  <c r="D69" i="18" l="1"/>
  <c r="D68" i="24" s="1"/>
  <c r="E69" i="18"/>
  <c r="E68" i="24" s="1"/>
  <c r="C68" i="24"/>
  <c r="C70" i="18"/>
  <c r="D65" i="21"/>
  <c r="E65" i="21"/>
  <c r="F65" i="21" s="1"/>
  <c r="C66" i="21"/>
  <c r="D66" i="21" l="1"/>
  <c r="E66" i="21"/>
  <c r="F66" i="21" s="1"/>
  <c r="C67" i="21"/>
  <c r="C69" i="24"/>
  <c r="E70" i="18"/>
  <c r="E69" i="24" s="1"/>
  <c r="C71" i="18"/>
  <c r="D70" i="18"/>
  <c r="D69" i="24" s="1"/>
  <c r="C70" i="24" l="1"/>
  <c r="C72" i="18"/>
  <c r="E71" i="18"/>
  <c r="E70" i="24" s="1"/>
  <c r="D71" i="18"/>
  <c r="D70" i="24" s="1"/>
  <c r="C68" i="21"/>
  <c r="D67" i="21"/>
  <c r="E67" i="21"/>
  <c r="F67" i="21" l="1"/>
  <c r="C69" i="21"/>
  <c r="D68" i="21"/>
  <c r="E68" i="21"/>
  <c r="F68" i="21" s="1"/>
  <c r="D72" i="18"/>
  <c r="D71" i="24" s="1"/>
  <c r="E72" i="18"/>
  <c r="E71" i="24" s="1"/>
  <c r="C73" i="18"/>
  <c r="C71" i="24"/>
  <c r="E73" i="18" l="1"/>
  <c r="E72" i="24" s="1"/>
  <c r="C74" i="18"/>
  <c r="D73" i="18"/>
  <c r="D72" i="24" s="1"/>
  <c r="C72" i="24"/>
  <c r="E69" i="21"/>
  <c r="D69" i="21"/>
  <c r="C70" i="21"/>
  <c r="F69" i="21" l="1"/>
  <c r="C75" i="18"/>
  <c r="C73" i="24"/>
  <c r="E74" i="18"/>
  <c r="E73" i="24" s="1"/>
  <c r="D74" i="18"/>
  <c r="D73" i="24" s="1"/>
  <c r="E70" i="21"/>
  <c r="F70" i="21" s="1"/>
  <c r="C71" i="21"/>
  <c r="D70" i="21"/>
  <c r="C72" i="21" l="1"/>
  <c r="E71" i="21"/>
  <c r="D71" i="21"/>
  <c r="E75" i="18"/>
  <c r="E74" i="24" s="1"/>
  <c r="C76" i="18"/>
  <c r="D75" i="18"/>
  <c r="D74" i="24" s="1"/>
  <c r="C74" i="24"/>
  <c r="C77" i="18" l="1"/>
  <c r="D76" i="18"/>
  <c r="D75" i="24" s="1"/>
  <c r="E76" i="18"/>
  <c r="E75" i="24" s="1"/>
  <c r="C75" i="24"/>
  <c r="F71" i="21"/>
  <c r="C73" i="21"/>
  <c r="E72" i="21"/>
  <c r="D72" i="21"/>
  <c r="F72" i="21" l="1"/>
  <c r="E73" i="21"/>
  <c r="D73" i="21"/>
  <c r="C74" i="21"/>
  <c r="C76" i="24"/>
  <c r="D77" i="18"/>
  <c r="D76" i="24" s="1"/>
  <c r="C78" i="18"/>
  <c r="E77" i="18"/>
  <c r="E76" i="24" s="1"/>
  <c r="E78" i="18" l="1"/>
  <c r="E77" i="24" s="1"/>
  <c r="D78" i="18"/>
  <c r="D77" i="24" s="1"/>
  <c r="C77" i="24"/>
  <c r="C79" i="18"/>
  <c r="C75" i="21"/>
  <c r="D74" i="21"/>
  <c r="E74" i="21"/>
  <c r="F74" i="21" s="1"/>
  <c r="F73" i="21"/>
  <c r="D75" i="21" l="1"/>
  <c r="E75" i="21"/>
  <c r="F75" i="21" s="1"/>
  <c r="C76" i="21"/>
  <c r="C78" i="24"/>
  <c r="D79" i="18"/>
  <c r="D78" i="24" s="1"/>
  <c r="C80" i="18"/>
  <c r="E79" i="18"/>
  <c r="E78" i="24" s="1"/>
  <c r="C81" i="18" l="1"/>
  <c r="D80" i="18"/>
  <c r="D79" i="24" s="1"/>
  <c r="E80" i="18"/>
  <c r="E79" i="24" s="1"/>
  <c r="C79" i="24"/>
  <c r="C77" i="21"/>
  <c r="E76" i="21"/>
  <c r="D76" i="21"/>
  <c r="F76" i="21" l="1"/>
  <c r="D77" i="21"/>
  <c r="E77" i="21"/>
  <c r="F77" i="21" s="1"/>
  <c r="C78" i="21"/>
  <c r="E81" i="18"/>
  <c r="E80" i="24" s="1"/>
  <c r="C82" i="18"/>
  <c r="D81" i="18"/>
  <c r="D80" i="24" s="1"/>
  <c r="C80" i="24"/>
  <c r="E78" i="21" l="1"/>
  <c r="C79" i="21"/>
  <c r="D78" i="21"/>
  <c r="D82" i="18"/>
  <c r="D81" i="24" s="1"/>
  <c r="C83" i="18"/>
  <c r="C81" i="24"/>
  <c r="E82" i="18"/>
  <c r="E81" i="24" s="1"/>
  <c r="D79" i="21" l="1"/>
  <c r="E79" i="21"/>
  <c r="F79" i="21" s="1"/>
  <c r="C80" i="21"/>
  <c r="D83" i="18"/>
  <c r="D82" i="24" s="1"/>
  <c r="C84" i="18"/>
  <c r="E83" i="18"/>
  <c r="E82" i="24" s="1"/>
  <c r="C82" i="24"/>
  <c r="F78" i="21"/>
  <c r="C85" i="18" l="1"/>
  <c r="E84" i="18"/>
  <c r="E83" i="24" s="1"/>
  <c r="C83" i="24"/>
  <c r="D84" i="18"/>
  <c r="D83" i="24" s="1"/>
  <c r="C81" i="21"/>
  <c r="E80" i="21"/>
  <c r="D80" i="21"/>
  <c r="F80" i="21" l="1"/>
  <c r="C82" i="21"/>
  <c r="E81" i="21"/>
  <c r="D81" i="21"/>
  <c r="C86" i="18"/>
  <c r="D85" i="18"/>
  <c r="D84" i="24" s="1"/>
  <c r="E85" i="18"/>
  <c r="E84" i="24" s="1"/>
  <c r="C84" i="24"/>
  <c r="E86" i="18" l="1"/>
  <c r="E85" i="24" s="1"/>
  <c r="C87" i="18"/>
  <c r="D86" i="18"/>
  <c r="D85" i="24" s="1"/>
  <c r="C85" i="24"/>
  <c r="F81" i="21"/>
  <c r="C83" i="21"/>
  <c r="E82" i="21"/>
  <c r="D82" i="21"/>
  <c r="C84" i="21" l="1"/>
  <c r="D83" i="21"/>
  <c r="E83" i="21"/>
  <c r="F83" i="21" s="1"/>
  <c r="C86" i="24"/>
  <c r="D87" i="18"/>
  <c r="D86" i="24" s="1"/>
  <c r="E87" i="18"/>
  <c r="E86" i="24" s="1"/>
  <c r="C88" i="18"/>
  <c r="F82" i="21"/>
  <c r="E88" i="18" l="1"/>
  <c r="E87" i="24" s="1"/>
  <c r="C89" i="18"/>
  <c r="C87" i="24"/>
  <c r="D88" i="18"/>
  <c r="D87" i="24" s="1"/>
  <c r="C85" i="21"/>
  <c r="D84" i="21"/>
  <c r="E84" i="21"/>
  <c r="F84" i="21" s="1"/>
  <c r="C86" i="21" l="1"/>
  <c r="D85" i="21"/>
  <c r="E85" i="21"/>
  <c r="F85" i="21" s="1"/>
  <c r="E89" i="18"/>
  <c r="E88" i="24" s="1"/>
  <c r="D89" i="18"/>
  <c r="D88" i="24" s="1"/>
  <c r="C90" i="18"/>
  <c r="C88" i="24"/>
  <c r="C89" i="24" l="1"/>
  <c r="C91" i="18"/>
  <c r="D90" i="18"/>
  <c r="D89" i="24" s="1"/>
  <c r="E90" i="18"/>
  <c r="E89" i="24" s="1"/>
  <c r="C87" i="21"/>
  <c r="E86" i="21"/>
  <c r="D86" i="21"/>
  <c r="F86" i="21" l="1"/>
  <c r="E87" i="21"/>
  <c r="D87" i="21"/>
  <c r="C88" i="21"/>
  <c r="C90" i="24"/>
  <c r="D91" i="18"/>
  <c r="D90" i="24" s="1"/>
  <c r="E91" i="18"/>
  <c r="E90" i="24" s="1"/>
  <c r="C92" i="18"/>
  <c r="E92" i="18" l="1"/>
  <c r="E91" i="24" s="1"/>
  <c r="C93" i="18"/>
  <c r="D92" i="18"/>
  <c r="D91" i="24" s="1"/>
  <c r="C91" i="24"/>
  <c r="C89" i="21"/>
  <c r="E88" i="21"/>
  <c r="D88" i="21"/>
  <c r="F87" i="21"/>
  <c r="E93" i="18" l="1"/>
  <c r="E92" i="24" s="1"/>
  <c r="D93" i="18"/>
  <c r="D92" i="24" s="1"/>
  <c r="C92" i="24"/>
  <c r="C94" i="18"/>
  <c r="F88" i="21"/>
  <c r="D89" i="21"/>
  <c r="E89" i="21"/>
  <c r="F89" i="21" s="1"/>
  <c r="C90" i="21"/>
  <c r="E90" i="21" l="1"/>
  <c r="D90" i="21"/>
  <c r="C91" i="21"/>
  <c r="C95" i="18"/>
  <c r="D94" i="18"/>
  <c r="D93" i="24" s="1"/>
  <c r="E94" i="18"/>
  <c r="E93" i="24" s="1"/>
  <c r="C93" i="24"/>
  <c r="D95" i="18" l="1"/>
  <c r="D94" i="24" s="1"/>
  <c r="C96" i="18"/>
  <c r="E95" i="18"/>
  <c r="E94" i="24" s="1"/>
  <c r="C94" i="24"/>
  <c r="C92" i="21"/>
  <c r="E91" i="21"/>
  <c r="D91" i="21"/>
  <c r="F90" i="21"/>
  <c r="F91" i="21" l="1"/>
  <c r="D92" i="21"/>
  <c r="C93" i="21"/>
  <c r="E92" i="21"/>
  <c r="F92" i="21" s="1"/>
  <c r="E96" i="18"/>
  <c r="E95" i="24" s="1"/>
  <c r="D96" i="18"/>
  <c r="D95" i="24" s="1"/>
  <c r="C97" i="18"/>
  <c r="C95" i="24"/>
  <c r="E97" i="18" l="1"/>
  <c r="E96" i="24" s="1"/>
  <c r="D97" i="18"/>
  <c r="D96" i="24" s="1"/>
  <c r="C96" i="24"/>
  <c r="C98" i="18"/>
  <c r="D93" i="21"/>
  <c r="C94" i="21"/>
  <c r="E93" i="21"/>
  <c r="F93" i="21" s="1"/>
  <c r="E94" i="21" l="1"/>
  <c r="C95" i="21"/>
  <c r="D94" i="21"/>
  <c r="E98" i="18"/>
  <c r="E97" i="24" s="1"/>
  <c r="D98" i="18"/>
  <c r="D97" i="24" s="1"/>
  <c r="C97" i="24"/>
  <c r="D95" i="21" l="1"/>
  <c r="C96" i="21"/>
  <c r="E95" i="21"/>
  <c r="F95" i="21" s="1"/>
  <c r="F94" i="21"/>
  <c r="E96" i="21" l="1"/>
  <c r="D96" i="21"/>
  <c r="C97" i="21"/>
  <c r="E97" i="21" l="1"/>
  <c r="D97" i="21"/>
  <c r="C98" i="21"/>
  <c r="F96" i="21"/>
  <c r="D98" i="21" l="1"/>
  <c r="E98" i="21"/>
  <c r="F98" i="21" s="1"/>
  <c r="C99" i="21"/>
  <c r="F97" i="21"/>
  <c r="C100" i="21" l="1"/>
  <c r="D99" i="21"/>
  <c r="E99" i="21"/>
  <c r="F99" i="21" s="1"/>
  <c r="D100" i="21" l="1"/>
  <c r="C101" i="21"/>
  <c r="E100" i="21"/>
  <c r="F100" i="21" s="1"/>
  <c r="D101" i="21" l="1"/>
  <c r="C102" i="21"/>
  <c r="E101" i="21"/>
  <c r="F101" i="21" s="1"/>
  <c r="C103" i="21" l="1"/>
  <c r="E102" i="21"/>
  <c r="D102" i="21"/>
  <c r="F102" i="21" l="1"/>
  <c r="E103" i="21"/>
  <c r="C104" i="21"/>
  <c r="D103" i="21"/>
  <c r="C105" i="21" l="1"/>
  <c r="D104" i="21"/>
  <c r="E104" i="21"/>
  <c r="F104" i="21" s="1"/>
  <c r="F103" i="21"/>
  <c r="D105" i="21" l="1"/>
  <c r="E105" i="21"/>
  <c r="F105" i="21" s="1"/>
  <c r="C106" i="21"/>
  <c r="C107" i="21" l="1"/>
  <c r="D106" i="21"/>
  <c r="E106" i="21"/>
  <c r="F106" i="21" s="1"/>
  <c r="E107" i="21" l="1"/>
  <c r="D107" i="21"/>
  <c r="C108" i="21"/>
  <c r="E108" i="21" l="1"/>
  <c r="C109" i="21"/>
  <c r="D108" i="21"/>
  <c r="F107" i="21"/>
  <c r="D109" i="21" l="1"/>
  <c r="E109" i="21"/>
  <c r="F109" i="21" s="1"/>
  <c r="C110" i="21"/>
  <c r="F108" i="21"/>
  <c r="E110" i="21" l="1"/>
  <c r="C111" i="21"/>
  <c r="D110" i="21"/>
  <c r="C112" i="21" l="1"/>
  <c r="E111" i="21"/>
  <c r="D111" i="21"/>
  <c r="F110" i="21"/>
  <c r="F111" i="21" l="1"/>
  <c r="E112" i="21"/>
  <c r="D112" i="21"/>
  <c r="C113" i="21"/>
  <c r="E113" i="21" l="1"/>
  <c r="D113" i="21"/>
  <c r="C114" i="21"/>
  <c r="F112" i="21"/>
  <c r="D114" i="21" l="1"/>
  <c r="E114" i="21"/>
  <c r="F114" i="21" s="1"/>
  <c r="C115" i="21"/>
  <c r="F113" i="21"/>
  <c r="C116" i="21" l="1"/>
  <c r="D115" i="21"/>
  <c r="E115" i="21"/>
  <c r="F115" i="21" s="1"/>
  <c r="D116" i="21" l="1"/>
  <c r="C117" i="21"/>
  <c r="E116" i="21"/>
  <c r="F116" i="21" s="1"/>
  <c r="D117" i="21" l="1"/>
  <c r="E117" i="21"/>
  <c r="F117" i="21" s="1"/>
  <c r="C118" i="21"/>
  <c r="C119" i="21" l="1"/>
  <c r="D118" i="21"/>
  <c r="E118" i="21"/>
  <c r="F118" i="21" s="1"/>
  <c r="E119" i="21" l="1"/>
  <c r="D119" i="21"/>
  <c r="C120" i="21"/>
  <c r="D120" i="21" l="1"/>
  <c r="C121" i="21"/>
  <c r="E120" i="21"/>
  <c r="F120" i="21" s="1"/>
  <c r="F119" i="21"/>
  <c r="D121" i="21" l="1"/>
  <c r="E121" i="21"/>
  <c r="F121" i="21" s="1"/>
  <c r="C122" i="21"/>
  <c r="C123" i="21" l="1"/>
  <c r="D122" i="21"/>
  <c r="E122" i="21"/>
  <c r="F122" i="21" s="1"/>
  <c r="D123" i="21" l="1"/>
  <c r="E123" i="21"/>
  <c r="F123" i="21" s="1"/>
  <c r="C124" i="21"/>
  <c r="C125" i="21" l="1"/>
  <c r="D124" i="21"/>
  <c r="E124" i="21"/>
  <c r="F124" i="21" s="1"/>
  <c r="D125" i="21" l="1"/>
  <c r="E125" i="21"/>
  <c r="F125" i="21" s="1"/>
  <c r="C126" i="21"/>
  <c r="E126" i="21" l="1"/>
  <c r="C127" i="21"/>
  <c r="D126" i="21"/>
  <c r="C128" i="21" l="1"/>
  <c r="E127" i="21"/>
  <c r="D127" i="21"/>
  <c r="F126" i="21"/>
  <c r="F127" i="21" l="1"/>
  <c r="E128" i="21"/>
  <c r="D128" i="21"/>
  <c r="C129" i="21"/>
  <c r="E129" i="21" l="1"/>
  <c r="D129" i="21"/>
  <c r="C130" i="21"/>
  <c r="F128" i="21"/>
  <c r="D130" i="21" l="1"/>
  <c r="E130" i="21"/>
  <c r="F130" i="21" s="1"/>
  <c r="C131" i="21"/>
  <c r="F129" i="21"/>
  <c r="D131" i="21" l="1"/>
  <c r="E131" i="21"/>
  <c r="F131" i="21" s="1"/>
  <c r="C132" i="21"/>
  <c r="D132" i="21" l="1"/>
  <c r="E132" i="21"/>
  <c r="F132" i="21" s="1"/>
  <c r="C133" i="21"/>
  <c r="D133" i="21" l="1"/>
  <c r="E133" i="21"/>
  <c r="F133" i="21" s="1"/>
  <c r="C134" i="21"/>
  <c r="D134" i="21" l="1"/>
  <c r="C135" i="21"/>
  <c r="E134" i="21"/>
  <c r="F134" i="21" s="1"/>
  <c r="D135" i="21" l="1"/>
  <c r="C136" i="21"/>
  <c r="E135" i="21"/>
  <c r="F135" i="21" s="1"/>
  <c r="C137" i="21" l="1"/>
  <c r="D136" i="21"/>
  <c r="E136" i="21"/>
  <c r="F136" i="21" s="1"/>
  <c r="D137" i="21" l="1"/>
  <c r="C138" i="21"/>
  <c r="E137" i="21"/>
  <c r="F137" i="21" s="1"/>
  <c r="C139" i="21" l="1"/>
  <c r="D138" i="21"/>
  <c r="E138" i="21"/>
  <c r="F138" i="21" s="1"/>
  <c r="E139" i="21" l="1"/>
  <c r="D139" i="21"/>
  <c r="C140" i="21"/>
  <c r="E140" i="21" l="1"/>
  <c r="C141" i="21"/>
  <c r="D140" i="21"/>
  <c r="F139" i="21"/>
  <c r="C142" i="21" l="1"/>
  <c r="E141" i="21"/>
  <c r="D141" i="21"/>
  <c r="F140" i="21"/>
  <c r="F141" i="21" l="1"/>
  <c r="E142" i="21"/>
  <c r="D142" i="21"/>
  <c r="C143" i="21"/>
  <c r="C144" i="21" l="1"/>
  <c r="E143" i="21"/>
  <c r="D143" i="21"/>
  <c r="F142" i="21"/>
  <c r="F143" i="21" l="1"/>
  <c r="E144" i="21"/>
  <c r="D144" i="21"/>
  <c r="C145" i="21"/>
  <c r="C146" i="21" l="1"/>
  <c r="E145" i="21"/>
  <c r="D145" i="21"/>
  <c r="F144" i="21"/>
  <c r="F145" i="21" l="1"/>
  <c r="D146" i="21"/>
  <c r="E146" i="21"/>
  <c r="F146" i="21" s="1"/>
  <c r="C147" i="21"/>
  <c r="E147" i="21" l="1"/>
  <c r="C148" i="21"/>
  <c r="D147" i="21"/>
  <c r="D148" i="21" l="1"/>
  <c r="C149" i="21"/>
  <c r="E148" i="21"/>
  <c r="F148" i="21" s="1"/>
  <c r="F147" i="21"/>
  <c r="C150" i="21" l="1"/>
  <c r="D149" i="21"/>
  <c r="E149" i="21"/>
  <c r="F149" i="21" s="1"/>
  <c r="C151" i="21" l="1"/>
  <c r="E150" i="21"/>
  <c r="D150" i="21"/>
  <c r="F150" i="21" l="1"/>
  <c r="E151" i="21"/>
  <c r="D151" i="21"/>
  <c r="C152" i="21"/>
  <c r="D152" i="21" l="1"/>
  <c r="C153" i="21"/>
  <c r="E152" i="21"/>
  <c r="F152" i="21" s="1"/>
  <c r="F151" i="21"/>
  <c r="D153" i="21" l="1"/>
  <c r="E153" i="21"/>
  <c r="F153" i="21" s="1"/>
  <c r="C154" i="21"/>
  <c r="C155" i="21" l="1"/>
  <c r="D154" i="21"/>
  <c r="E154" i="21"/>
  <c r="F154" i="21" s="1"/>
  <c r="E155" i="21" l="1"/>
  <c r="D155" i="21"/>
  <c r="C156" i="21"/>
  <c r="D156" i="21" l="1"/>
  <c r="E156" i="21"/>
  <c r="F156" i="21" s="1"/>
  <c r="C157" i="21"/>
  <c r="F155" i="21"/>
  <c r="C158" i="21" l="1"/>
  <c r="E157" i="21"/>
  <c r="D157" i="21"/>
  <c r="F157" i="21" l="1"/>
  <c r="E158" i="21"/>
  <c r="C159" i="21"/>
  <c r="D158" i="21"/>
  <c r="C160" i="21" l="1"/>
  <c r="E159" i="21"/>
  <c r="D159" i="21"/>
  <c r="F158" i="21"/>
  <c r="F159" i="21" l="1"/>
  <c r="E160" i="21"/>
  <c r="C161" i="21"/>
  <c r="D160" i="21"/>
  <c r="E161" i="21" l="1"/>
  <c r="C162" i="21"/>
  <c r="D161" i="21"/>
  <c r="F160" i="21"/>
  <c r="D162" i="21" l="1"/>
  <c r="E162" i="21"/>
  <c r="F162" i="21" s="1"/>
  <c r="C163" i="21"/>
  <c r="F161" i="21"/>
  <c r="C164" i="21" l="1"/>
  <c r="E163" i="21"/>
  <c r="D163" i="21"/>
  <c r="F163" i="21" l="1"/>
  <c r="C165" i="21"/>
  <c r="E164" i="21"/>
  <c r="D164" i="21"/>
  <c r="F164" i="21" l="1"/>
  <c r="D165" i="21"/>
  <c r="C166" i="21"/>
  <c r="E165" i="21"/>
  <c r="F165" i="21" s="1"/>
  <c r="E166" i="21" l="1"/>
  <c r="C167" i="21"/>
  <c r="D166" i="21"/>
  <c r="D167" i="21" l="1"/>
  <c r="C168" i="21"/>
  <c r="E167" i="21"/>
  <c r="F167" i="21" s="1"/>
  <c r="F166" i="21"/>
  <c r="D168" i="21" l="1"/>
  <c r="E168" i="21"/>
  <c r="F168" i="21" s="1"/>
  <c r="C169" i="21"/>
  <c r="C170" i="21" l="1"/>
  <c r="D169" i="21"/>
  <c r="E169" i="21"/>
  <c r="F169" i="21" s="1"/>
  <c r="D170" i="21" l="1"/>
  <c r="C171" i="21"/>
  <c r="E170" i="21"/>
  <c r="F170" i="21" s="1"/>
  <c r="E171" i="21" l="1"/>
  <c r="C172" i="21"/>
  <c r="D171" i="21"/>
  <c r="E172" i="21" l="1"/>
  <c r="C173" i="21"/>
  <c r="D172" i="21"/>
  <c r="F171" i="21"/>
  <c r="D173" i="21" l="1"/>
  <c r="E173" i="21"/>
  <c r="F173" i="21" s="1"/>
  <c r="C174" i="21"/>
  <c r="F172" i="21"/>
  <c r="E174" i="21" l="1"/>
  <c r="D174" i="21"/>
  <c r="C175" i="21"/>
  <c r="D175" i="21" l="1"/>
  <c r="C176" i="21"/>
  <c r="E175" i="21"/>
  <c r="F175" i="21" s="1"/>
  <c r="F174" i="21"/>
  <c r="E176" i="21" l="1"/>
  <c r="D176" i="21"/>
  <c r="C177" i="21"/>
  <c r="E177" i="21" l="1"/>
  <c r="C178" i="21"/>
  <c r="D177" i="21"/>
  <c r="F176" i="21"/>
  <c r="D178" i="21" l="1"/>
  <c r="E178" i="21"/>
  <c r="F178" i="21" s="1"/>
  <c r="C179" i="21"/>
  <c r="F177" i="21"/>
  <c r="C180" i="21" l="1"/>
  <c r="E179" i="21"/>
  <c r="D179" i="21"/>
  <c r="F179" i="21" l="1"/>
  <c r="E180" i="21"/>
  <c r="D180" i="21"/>
  <c r="C181" i="21"/>
  <c r="D181" i="21" l="1"/>
  <c r="E181" i="21"/>
  <c r="F181" i="21" s="1"/>
  <c r="C182" i="21"/>
  <c r="F180" i="21"/>
  <c r="C183" i="21" l="1"/>
  <c r="E182" i="21"/>
  <c r="D182" i="21"/>
  <c r="F182" i="21" l="1"/>
  <c r="C184" i="21"/>
  <c r="D183" i="21"/>
  <c r="E183" i="21"/>
  <c r="F183" i="21" s="1"/>
  <c r="E184" i="21" l="1"/>
  <c r="C185" i="21"/>
  <c r="D184" i="21"/>
  <c r="E185" i="21" l="1"/>
  <c r="D185" i="21"/>
  <c r="C186" i="21"/>
  <c r="F184" i="21"/>
  <c r="D186" i="21" l="1"/>
  <c r="E186" i="21"/>
  <c r="F186" i="21" s="1"/>
  <c r="C187" i="21"/>
  <c r="F185" i="21"/>
  <c r="D187" i="21" l="1"/>
  <c r="E187" i="21"/>
  <c r="F187" i="21" s="1"/>
</calcChain>
</file>

<file path=xl/sharedStrings.xml><?xml version="1.0" encoding="utf-8"?>
<sst xmlns="http://schemas.openxmlformats.org/spreadsheetml/2006/main" count="312" uniqueCount="80">
  <si>
    <t>Requirements</t>
  </si>
  <si>
    <t>Test Plan</t>
  </si>
  <si>
    <t>Activity</t>
  </si>
  <si>
    <t>Architecture</t>
  </si>
  <si>
    <t>Test Harness</t>
  </si>
  <si>
    <t>Security</t>
  </si>
  <si>
    <t>Logging</t>
  </si>
  <si>
    <t>Pub/Sub</t>
  </si>
  <si>
    <t>ID</t>
  </si>
  <si>
    <t>ManagerA</t>
  </si>
  <si>
    <t>ManagerB</t>
  </si>
  <si>
    <t>EngineA</t>
  </si>
  <si>
    <t>EngineB</t>
  </si>
  <si>
    <t>EngineC</t>
  </si>
  <si>
    <t>System Testing</t>
  </si>
  <si>
    <t>Client App1</t>
  </si>
  <si>
    <t>Client App2</t>
  </si>
  <si>
    <t>Resource Access A</t>
  </si>
  <si>
    <t>Resource Access B</t>
  </si>
  <si>
    <t>Resource Access C</t>
  </si>
  <si>
    <t>Resource A</t>
  </si>
  <si>
    <t>Resource B</t>
  </si>
  <si>
    <t>Duration</t>
  </si>
  <si>
    <t>Total</t>
  </si>
  <si>
    <t>Total Float</t>
  </si>
  <si>
    <t>Critical</t>
  </si>
  <si>
    <t>Red</t>
  </si>
  <si>
    <t>Yellow</t>
  </si>
  <si>
    <t>Green</t>
  </si>
  <si>
    <t>Critical factor</t>
  </si>
  <si>
    <t>Red Factor</t>
  </si>
  <si>
    <t>Yellow Factor</t>
  </si>
  <si>
    <t>Green Factor</t>
  </si>
  <si>
    <t>Red Limit</t>
  </si>
  <si>
    <t>Yellow Limit</t>
  </si>
  <si>
    <t>Client App1 Design</t>
  </si>
  <si>
    <t>Client App2 Design</t>
  </si>
  <si>
    <t>ManagerA Simulator</t>
  </si>
  <si>
    <t>ManagerB Simulator</t>
  </si>
  <si>
    <t>Design Option</t>
  </si>
  <si>
    <t>Criticality Risk</t>
  </si>
  <si>
    <t>Activity Risk</t>
  </si>
  <si>
    <t>Direct Cost</t>
  </si>
  <si>
    <r>
      <t>T</t>
    </r>
    <r>
      <rPr>
        <b/>
        <sz val="13"/>
        <color indexed="8"/>
        <rFont val="Courier New"/>
        <family val="3"/>
      </rPr>
      <t>MR</t>
    </r>
  </si>
  <si>
    <r>
      <t>R(T</t>
    </r>
    <r>
      <rPr>
        <b/>
        <sz val="13"/>
        <color indexed="8"/>
        <rFont val="Courier New"/>
        <family val="3"/>
      </rPr>
      <t>MR</t>
    </r>
    <r>
      <rPr>
        <b/>
        <sz val="20"/>
        <color indexed="8"/>
        <rFont val="Courier New"/>
        <family val="3"/>
      </rPr>
      <t>)</t>
    </r>
  </si>
  <si>
    <r>
      <t>C(T</t>
    </r>
    <r>
      <rPr>
        <b/>
        <sz val="13"/>
        <color indexed="8"/>
        <rFont val="Courier New"/>
        <family val="3"/>
      </rPr>
      <t>MR</t>
    </r>
    <r>
      <rPr>
        <b/>
        <sz val="20"/>
        <color indexed="8"/>
        <rFont val="Courier New"/>
        <family val="3"/>
      </rPr>
      <t>)</t>
    </r>
  </si>
  <si>
    <t>F</t>
  </si>
  <si>
    <t>Direct Cost Derivative</t>
  </si>
  <si>
    <t>Risk - Cost Derivative Formula</t>
  </si>
  <si>
    <t>D1</t>
  </si>
  <si>
    <t>D2</t>
  </si>
  <si>
    <t>D3</t>
  </si>
  <si>
    <t>D4</t>
  </si>
  <si>
    <t>Coefficients</t>
  </si>
  <si>
    <t>a</t>
  </si>
  <si>
    <t>b</t>
  </si>
  <si>
    <t>c</t>
  </si>
  <si>
    <t>d</t>
  </si>
  <si>
    <t>Solver:</t>
  </si>
  <si>
    <t>Risk</t>
  </si>
  <si>
    <t xml:space="preserve">Phi = </t>
  </si>
  <si>
    <t>Fibonacci Formula</t>
  </si>
  <si>
    <t>Fibonacci Risk</t>
  </si>
  <si>
    <t>Geometric Risk</t>
  </si>
  <si>
    <t>Max Risk</t>
  </si>
  <si>
    <t>Geometric Risk Derivative</t>
  </si>
  <si>
    <t>Geometric Floats</t>
  </si>
  <si>
    <t>Z1</t>
  </si>
  <si>
    <t>Z2</t>
  </si>
  <si>
    <t>Second derivative zero</t>
  </si>
  <si>
    <t>Geometric Risk Model</t>
  </si>
  <si>
    <t>Critical Limit</t>
  </si>
  <si>
    <t>Sanity Check:</t>
  </si>
  <si>
    <t>Simulators</t>
  </si>
  <si>
    <t>TopDev1+ TopDev2</t>
  </si>
  <si>
    <t>TopDev2</t>
  </si>
  <si>
    <t>Normal</t>
  </si>
  <si>
    <t>Infra+Clients Front End</t>
  </si>
  <si>
    <t>Project Design</t>
  </si>
  <si>
    <t>Arithmetic Risk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</si>
</sst>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0"/>
  </numFmts>
  <fonts count="10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20"/>
      <color indexed="8"/>
      <name val="Courier New"/>
      <family val="3"/>
    </font>
    <font>
      <b/>
      <sz val="13"/>
      <color indexed="8"/>
      <name val="Courier New"/>
      <family val="3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22"/>
      </bottom>
      <diagonal/>
    </border>
    <border>
      <left/>
      <right style="medium">
        <color indexed="64"/>
      </right>
      <top style="thin">
        <color indexed="22"/>
      </top>
      <bottom style="thin">
        <color indexed="22"/>
      </bottom>
      <diagonal/>
    </border>
    <border>
      <left/>
      <right style="medium">
        <color indexed="64"/>
      </right>
      <top style="thin">
        <color indexed="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22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22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6" fillId="0" borderId="0" xfId="0" applyFont="1"/>
    <xf numFmtId="0" fontId="5" fillId="0" borderId="0" xfId="0" applyFont="1" applyFill="1"/>
    <xf numFmtId="0" fontId="3" fillId="0" borderId="0" xfId="0" applyFont="1" applyFill="1"/>
    <xf numFmtId="9" fontId="6" fillId="0" borderId="0" xfId="0" applyNumberFormat="1" applyFont="1"/>
    <xf numFmtId="14" fontId="6" fillId="0" borderId="0" xfId="0" applyNumberFormat="1" applyFont="1"/>
    <xf numFmtId="164" fontId="6" fillId="0" borderId="0" xfId="0" applyNumberFormat="1" applyFont="1"/>
    <xf numFmtId="2" fontId="6" fillId="0" borderId="0" xfId="0" applyNumberFormat="1" applyFont="1"/>
    <xf numFmtId="2" fontId="0" fillId="0" borderId="0" xfId="0" applyNumberFormat="1"/>
    <xf numFmtId="0" fontId="5" fillId="2" borderId="1" xfId="0" applyFont="1" applyFill="1" applyBorder="1"/>
    <xf numFmtId="0" fontId="5" fillId="2" borderId="2" xfId="0" applyFont="1" applyFill="1" applyBorder="1"/>
    <xf numFmtId="0" fontId="4" fillId="3" borderId="3" xfId="0" applyFont="1" applyFill="1" applyBorder="1" applyAlignment="1">
      <alignment wrapText="1"/>
    </xf>
    <xf numFmtId="0" fontId="4" fillId="3" borderId="4" xfId="0" applyFont="1" applyFill="1" applyBorder="1" applyAlignment="1">
      <alignment wrapText="1"/>
    </xf>
    <xf numFmtId="0" fontId="4" fillId="3" borderId="5" xfId="0" applyFont="1" applyFill="1" applyBorder="1" applyAlignment="1">
      <alignment wrapText="1"/>
    </xf>
    <xf numFmtId="0" fontId="5" fillId="2" borderId="6" xfId="0" applyFont="1" applyFill="1" applyBorder="1"/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4" fillId="3" borderId="9" xfId="0" applyFont="1" applyFill="1" applyBorder="1" applyAlignment="1">
      <alignment horizontal="center" wrapText="1"/>
    </xf>
    <xf numFmtId="0" fontId="4" fillId="3" borderId="10" xfId="0" applyFont="1" applyFill="1" applyBorder="1" applyAlignment="1">
      <alignment horizontal="center" wrapText="1"/>
    </xf>
    <xf numFmtId="0" fontId="4" fillId="3" borderId="11" xfId="0" applyFont="1" applyFill="1" applyBorder="1" applyAlignment="1">
      <alignment horizontal="center" wrapText="1"/>
    </xf>
    <xf numFmtId="0" fontId="5" fillId="2" borderId="6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1" fontId="0" fillId="0" borderId="0" xfId="0" applyNumberFormat="1"/>
    <xf numFmtId="0" fontId="0" fillId="0" borderId="13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3" borderId="14" xfId="0" applyFont="1" applyFill="1" applyBorder="1" applyAlignment="1">
      <alignment wrapText="1"/>
    </xf>
    <xf numFmtId="0" fontId="4" fillId="3" borderId="15" xfId="0" applyFont="1" applyFill="1" applyBorder="1" applyAlignment="1">
      <alignment horizontal="center" wrapText="1"/>
    </xf>
    <xf numFmtId="0" fontId="4" fillId="3" borderId="16" xfId="0" applyFont="1" applyFill="1" applyBorder="1" applyAlignment="1">
      <alignment horizontal="center" wrapText="1"/>
    </xf>
    <xf numFmtId="0" fontId="4" fillId="3" borderId="12" xfId="0" applyFont="1" applyFill="1" applyBorder="1" applyAlignment="1">
      <alignment wrapText="1"/>
    </xf>
    <xf numFmtId="0" fontId="6" fillId="0" borderId="12" xfId="0" applyFont="1" applyBorder="1"/>
    <xf numFmtId="0" fontId="6" fillId="0" borderId="13" xfId="0" applyFont="1" applyBorder="1"/>
    <xf numFmtId="0" fontId="4" fillId="3" borderId="13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164" fontId="0" fillId="0" borderId="0" xfId="0" applyNumberFormat="1"/>
    <xf numFmtId="2" fontId="1" fillId="0" borderId="0" xfId="0" applyNumberFormat="1" applyFont="1"/>
    <xf numFmtId="2" fontId="1" fillId="0" borderId="0" xfId="0" applyNumberFormat="1" applyFont="1" applyAlignment="1">
      <alignment horizontal="center"/>
    </xf>
    <xf numFmtId="165" fontId="0" fillId="0" borderId="0" xfId="0" applyNumberFormat="1"/>
    <xf numFmtId="0" fontId="8" fillId="0" borderId="0" xfId="0" applyFont="1"/>
    <xf numFmtId="166" fontId="0" fillId="0" borderId="0" xfId="0" applyNumberFormat="1"/>
    <xf numFmtId="164" fontId="1" fillId="0" borderId="0" xfId="0" applyNumberFormat="1" applyFont="1"/>
    <xf numFmtId="0" fontId="1" fillId="0" borderId="0" xfId="0" applyFont="1" applyAlignment="1">
      <alignment horizontal="left"/>
    </xf>
    <xf numFmtId="2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NumberFormat="1"/>
    <xf numFmtId="2" fontId="2" fillId="0" borderId="0" xfId="0" applyNumberFormat="1" applyFont="1"/>
    <xf numFmtId="0" fontId="3" fillId="0" borderId="0" xfId="0" applyFont="1"/>
    <xf numFmtId="0" fontId="2" fillId="0" borderId="0" xfId="0" applyFont="1"/>
    <xf numFmtId="1" fontId="2" fillId="0" borderId="0" xfId="0" applyNumberFormat="1" applyFont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Geometric Risk Curve</a:t>
            </a:r>
          </a:p>
        </c:rich>
      </c:tx>
      <c:layout>
        <c:manualLayout>
          <c:xMode val="edge"/>
          <c:yMode val="edge"/>
          <c:x val="0.41485462127453049"/>
          <c:y val="2.916754155730533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644691849863153E-2"/>
          <c:y val="0.13750448188555273"/>
          <c:w val="0.67155349049403912"/>
          <c:h val="0.73127383548225766"/>
        </c:manualLayout>
      </c:layout>
      <c:scatterChart>
        <c:scatterStyle val="lineMarker"/>
        <c:varyColors val="0"/>
        <c:ser>
          <c:idx val="0"/>
          <c:order val="0"/>
          <c:tx>
            <c:v>Geometric Activity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'Risk Chart'!$C$4:$C$12</c:f>
              <c:numCache>
                <c:formatCode>0.0</c:formatCode>
                <c:ptCount val="9"/>
                <c:pt idx="0">
                  <c:v>7.1333333333333337</c:v>
                </c:pt>
                <c:pt idx="1">
                  <c:v>7.833333333333333</c:v>
                </c:pt>
                <c:pt idx="2">
                  <c:v>8.5333333333333332</c:v>
                </c:pt>
                <c:pt idx="3">
                  <c:v>9.4666666666666668</c:v>
                </c:pt>
                <c:pt idx="4">
                  <c:v>9.9333333333333336</c:v>
                </c:pt>
                <c:pt idx="5">
                  <c:v>10.4</c:v>
                </c:pt>
                <c:pt idx="6">
                  <c:v>10.866666666666667</c:v>
                </c:pt>
                <c:pt idx="7">
                  <c:v>12.033333333333333</c:v>
                </c:pt>
                <c:pt idx="8">
                  <c:v>13.433333333333334</c:v>
                </c:pt>
              </c:numCache>
            </c:numRef>
          </c:xVal>
          <c:yVal>
            <c:numRef>
              <c:f>'Risk Chart'!$E$4:$E$12</c:f>
              <c:numCache>
                <c:formatCode>0.00</c:formatCode>
                <c:ptCount val="9"/>
                <c:pt idx="0">
                  <c:v>0.9126877290981259</c:v>
                </c:pt>
                <c:pt idx="1">
                  <c:v>0.92796408280921128</c:v>
                </c:pt>
                <c:pt idx="2">
                  <c:v>0.92796408280921128</c:v>
                </c:pt>
                <c:pt idx="3">
                  <c:v>0.93187425850731009</c:v>
                </c:pt>
                <c:pt idx="4">
                  <c:v>0.94372672893719189</c:v>
                </c:pt>
                <c:pt idx="5">
                  <c:v>0.78710219179143881</c:v>
                </c:pt>
                <c:pt idx="6">
                  <c:v>0.70292440281419344</c:v>
                </c:pt>
                <c:pt idx="7">
                  <c:v>0.57891384260055201</c:v>
                </c:pt>
                <c:pt idx="8">
                  <c:v>0.49846379026329324</c:v>
                </c:pt>
              </c:numCache>
            </c:numRef>
          </c:yVal>
          <c:smooth val="0"/>
        </c:ser>
        <c:ser>
          <c:idx val="3"/>
          <c:order val="1"/>
          <c:tx>
            <c:v>Geometric Criticality</c:v>
          </c:tx>
          <c:spPr>
            <a:ln w="25400">
              <a:solidFill>
                <a:srgbClr val="FF9900"/>
              </a:solidFill>
              <a:prstDash val="sysDash"/>
            </a:ln>
          </c:spPr>
          <c:marker>
            <c:symbol val="diamond"/>
            <c:size val="5"/>
            <c:spPr>
              <a:solidFill>
                <a:srgbClr val="FFC000"/>
              </a:solidFill>
              <a:ln>
                <a:solidFill>
                  <a:srgbClr val="FFC000"/>
                </a:solidFill>
                <a:prstDash val="solid"/>
              </a:ln>
            </c:spPr>
          </c:marker>
          <c:xVal>
            <c:numRef>
              <c:f>'Risk Chart'!$C$4:$C$12</c:f>
              <c:numCache>
                <c:formatCode>0.0</c:formatCode>
                <c:ptCount val="9"/>
                <c:pt idx="0">
                  <c:v>7.1333333333333337</c:v>
                </c:pt>
                <c:pt idx="1">
                  <c:v>7.833333333333333</c:v>
                </c:pt>
                <c:pt idx="2">
                  <c:v>8.5333333333333332</c:v>
                </c:pt>
                <c:pt idx="3">
                  <c:v>9.4666666666666668</c:v>
                </c:pt>
                <c:pt idx="4">
                  <c:v>9.9333333333333336</c:v>
                </c:pt>
                <c:pt idx="5">
                  <c:v>10.4</c:v>
                </c:pt>
                <c:pt idx="6">
                  <c:v>10.866666666666667</c:v>
                </c:pt>
                <c:pt idx="7">
                  <c:v>12.033333333333333</c:v>
                </c:pt>
                <c:pt idx="8">
                  <c:v>13.433333333333334</c:v>
                </c:pt>
              </c:numCache>
            </c:numRef>
          </c:xVal>
          <c:yVal>
            <c:numRef>
              <c:f>'Risk Chart'!$D$4:$D$12</c:f>
              <c:numCache>
                <c:formatCode>0.00</c:formatCode>
                <c:ptCount val="9"/>
                <c:pt idx="0">
                  <c:v>0.71624174854131417</c:v>
                </c:pt>
                <c:pt idx="1">
                  <c:v>0.71784244258472529</c:v>
                </c:pt>
                <c:pt idx="2">
                  <c:v>0.7229166333819852</c:v>
                </c:pt>
                <c:pt idx="3">
                  <c:v>0.62138944582356204</c:v>
                </c:pt>
                <c:pt idx="4">
                  <c:v>0.64585417104537324</c:v>
                </c:pt>
                <c:pt idx="5">
                  <c:v>0.42393199593876751</c:v>
                </c:pt>
                <c:pt idx="6">
                  <c:v>0.39685026299204984</c:v>
                </c:pt>
                <c:pt idx="7">
                  <c:v>0.26706042270360053</c:v>
                </c:pt>
                <c:pt idx="8">
                  <c:v>0.26706042270360053</c:v>
                </c:pt>
              </c:numCache>
            </c:numRef>
          </c:yVal>
          <c:smooth val="0"/>
        </c:ser>
        <c:ser>
          <c:idx val="4"/>
          <c:order val="2"/>
          <c:tx>
            <c:v>Geometric Fibonacci</c:v>
          </c:tx>
          <c:spPr>
            <a:ln w="25400">
              <a:solidFill>
                <a:srgbClr val="0000FF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'Risk Chart'!$C$4:$C$12</c:f>
              <c:numCache>
                <c:formatCode>0.0</c:formatCode>
                <c:ptCount val="9"/>
                <c:pt idx="0">
                  <c:v>7.1333333333333337</c:v>
                </c:pt>
                <c:pt idx="1">
                  <c:v>7.833333333333333</c:v>
                </c:pt>
                <c:pt idx="2">
                  <c:v>8.5333333333333332</c:v>
                </c:pt>
                <c:pt idx="3">
                  <c:v>9.4666666666666668</c:v>
                </c:pt>
                <c:pt idx="4">
                  <c:v>9.9333333333333336</c:v>
                </c:pt>
                <c:pt idx="5">
                  <c:v>10.4</c:v>
                </c:pt>
                <c:pt idx="6">
                  <c:v>10.866666666666667</c:v>
                </c:pt>
                <c:pt idx="7">
                  <c:v>12.033333333333333</c:v>
                </c:pt>
                <c:pt idx="8">
                  <c:v>13.433333333333334</c:v>
                </c:pt>
              </c:numCache>
            </c:numRef>
          </c:xVal>
          <c:yVal>
            <c:numRef>
              <c:f>'Risk Chart'!$F$4:$F$12</c:f>
              <c:numCache>
                <c:formatCode>0.00</c:formatCode>
                <c:ptCount val="9"/>
                <c:pt idx="0">
                  <c:v>0.68778717932815792</c:v>
                </c:pt>
                <c:pt idx="1">
                  <c:v>0.64444405219186096</c:v>
                </c:pt>
                <c:pt idx="2">
                  <c:v>0.66201488949892562</c:v>
                </c:pt>
                <c:pt idx="3">
                  <c:v>0.56390405623644524</c:v>
                </c:pt>
                <c:pt idx="4">
                  <c:v>0.59034895804438403</c:v>
                </c:pt>
                <c:pt idx="5">
                  <c:v>0.34851189226408985</c:v>
                </c:pt>
                <c:pt idx="6">
                  <c:v>0.33290017203618727</c:v>
                </c:pt>
                <c:pt idx="7">
                  <c:v>0.25286721446984473</c:v>
                </c:pt>
                <c:pt idx="8">
                  <c:v>0.25286721446984473</c:v>
                </c:pt>
              </c:numCache>
            </c:numRef>
          </c:yVal>
          <c:smooth val="0"/>
        </c:ser>
        <c:ser>
          <c:idx val="1"/>
          <c:order val="3"/>
          <c:tx>
            <c:v>Arithmetic Activity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'Risk Chart'!$C$4:$C$12</c:f>
              <c:numCache>
                <c:formatCode>0.0</c:formatCode>
                <c:ptCount val="9"/>
                <c:pt idx="0">
                  <c:v>7.1333333333333337</c:v>
                </c:pt>
                <c:pt idx="1">
                  <c:v>7.833333333333333</c:v>
                </c:pt>
                <c:pt idx="2">
                  <c:v>8.5333333333333332</c:v>
                </c:pt>
                <c:pt idx="3">
                  <c:v>9.4666666666666668</c:v>
                </c:pt>
                <c:pt idx="4">
                  <c:v>9.9333333333333336</c:v>
                </c:pt>
                <c:pt idx="5">
                  <c:v>10.4</c:v>
                </c:pt>
                <c:pt idx="6">
                  <c:v>10.866666666666667</c:v>
                </c:pt>
                <c:pt idx="7">
                  <c:v>12.033333333333333</c:v>
                </c:pt>
                <c:pt idx="8">
                  <c:v>13.433333333333334</c:v>
                </c:pt>
              </c:numCache>
            </c:numRef>
          </c:xVal>
          <c:yVal>
            <c:numRef>
              <c:f>'Risk Chart'!$I$4:$I$12</c:f>
              <c:numCache>
                <c:formatCode>0.00</c:formatCode>
                <c:ptCount val="9"/>
                <c:pt idx="0">
                  <c:v>0.75661375661375663</c:v>
                </c:pt>
                <c:pt idx="1">
                  <c:v>0.80978260869565211</c:v>
                </c:pt>
                <c:pt idx="2">
                  <c:v>0.80272108843537415</c:v>
                </c:pt>
                <c:pt idx="3">
                  <c:v>0.77489177489177485</c:v>
                </c:pt>
                <c:pt idx="4">
                  <c:v>0.79487179487179493</c:v>
                </c:pt>
                <c:pt idx="5">
                  <c:v>0.539313399778516</c:v>
                </c:pt>
                <c:pt idx="6">
                  <c:v>0.44654088050314467</c:v>
                </c:pt>
                <c:pt idx="7">
                  <c:v>0.32610006027727545</c:v>
                </c:pt>
                <c:pt idx="8">
                  <c:v>0.26700680272108845</c:v>
                </c:pt>
              </c:numCache>
            </c:numRef>
          </c:yVal>
          <c:smooth val="0"/>
        </c:ser>
        <c:ser>
          <c:idx val="2"/>
          <c:order val="4"/>
          <c:tx>
            <c:v>Arithmetic Criticality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C000"/>
              </a:solidFill>
              <a:ln>
                <a:solidFill>
                  <a:srgbClr val="FFC000"/>
                </a:solidFill>
                <a:prstDash val="solid"/>
              </a:ln>
            </c:spPr>
          </c:marker>
          <c:xVal>
            <c:numRef>
              <c:f>'Risk Chart'!$C$4:$C$12</c:f>
              <c:numCache>
                <c:formatCode>0.0</c:formatCode>
                <c:ptCount val="9"/>
                <c:pt idx="0">
                  <c:v>7.1333333333333337</c:v>
                </c:pt>
                <c:pt idx="1">
                  <c:v>7.833333333333333</c:v>
                </c:pt>
                <c:pt idx="2">
                  <c:v>8.5333333333333332</c:v>
                </c:pt>
                <c:pt idx="3">
                  <c:v>9.4666666666666668</c:v>
                </c:pt>
                <c:pt idx="4">
                  <c:v>9.9333333333333336</c:v>
                </c:pt>
                <c:pt idx="5">
                  <c:v>10.4</c:v>
                </c:pt>
                <c:pt idx="6">
                  <c:v>10.866666666666667</c:v>
                </c:pt>
                <c:pt idx="7">
                  <c:v>12.033333333333333</c:v>
                </c:pt>
                <c:pt idx="8">
                  <c:v>13.433333333333334</c:v>
                </c:pt>
              </c:numCache>
            </c:numRef>
          </c:xVal>
          <c:yVal>
            <c:numRef>
              <c:f>'Risk Chart'!$H$4:$H$12</c:f>
              <c:numCache>
                <c:formatCode>0.00</c:formatCode>
                <c:ptCount val="9"/>
                <c:pt idx="0">
                  <c:v>0.80555555555555558</c:v>
                </c:pt>
                <c:pt idx="1">
                  <c:v>0.77173913043478259</c:v>
                </c:pt>
                <c:pt idx="2">
                  <c:v>0.7857142857142857</c:v>
                </c:pt>
                <c:pt idx="3">
                  <c:v>0.70238095238095233</c:v>
                </c:pt>
                <c:pt idx="4">
                  <c:v>0.72619047619047616</c:v>
                </c:pt>
                <c:pt idx="5">
                  <c:v>0.45238095238095238</c:v>
                </c:pt>
                <c:pt idx="6">
                  <c:v>0.42857142857142855</c:v>
                </c:pt>
                <c:pt idx="7">
                  <c:v>0.2857142857142857</c:v>
                </c:pt>
                <c:pt idx="8">
                  <c:v>0.2857142857142857</c:v>
                </c:pt>
              </c:numCache>
            </c:numRef>
          </c:yVal>
          <c:smooth val="0"/>
        </c:ser>
        <c:ser>
          <c:idx val="5"/>
          <c:order val="5"/>
          <c:tx>
            <c:v>Arithmetic Fibonacci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'Risk Chart'!$C$4:$C$12</c:f>
              <c:numCache>
                <c:formatCode>0.0</c:formatCode>
                <c:ptCount val="9"/>
                <c:pt idx="0">
                  <c:v>7.1333333333333337</c:v>
                </c:pt>
                <c:pt idx="1">
                  <c:v>7.833333333333333</c:v>
                </c:pt>
                <c:pt idx="2">
                  <c:v>8.5333333333333332</c:v>
                </c:pt>
                <c:pt idx="3">
                  <c:v>9.4666666666666668</c:v>
                </c:pt>
                <c:pt idx="4">
                  <c:v>9.9333333333333336</c:v>
                </c:pt>
                <c:pt idx="5">
                  <c:v>10.4</c:v>
                </c:pt>
                <c:pt idx="6">
                  <c:v>10.866666666666667</c:v>
                </c:pt>
                <c:pt idx="7">
                  <c:v>12.033333333333333</c:v>
                </c:pt>
                <c:pt idx="8">
                  <c:v>13.433333333333334</c:v>
                </c:pt>
              </c:numCache>
            </c:numRef>
          </c:xVal>
          <c:yVal>
            <c:numRef>
              <c:f>'Risk Chart'!$J$4:$J$12</c:f>
              <c:numCache>
                <c:formatCode>0.00</c:formatCode>
                <c:ptCount val="9"/>
                <c:pt idx="0">
                  <c:v>0.7898606755993286</c:v>
                </c:pt>
                <c:pt idx="1">
                  <c:v>0.72494619542235761</c:v>
                </c:pt>
                <c:pt idx="2">
                  <c:v>0.74371592113092866</c:v>
                </c:pt>
                <c:pt idx="3">
                  <c:v>0.65971916223535665</c:v>
                </c:pt>
                <c:pt idx="4">
                  <c:v>0.68220182599699608</c:v>
                </c:pt>
                <c:pt idx="5">
                  <c:v>0.36971108772382605</c:v>
                </c:pt>
                <c:pt idx="6">
                  <c:v>0.35581603659934741</c:v>
                </c:pt>
                <c:pt idx="7">
                  <c:v>0.27244572985247567</c:v>
                </c:pt>
                <c:pt idx="8">
                  <c:v>0.27244572985247567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260536"/>
        <c:axId val="232305944"/>
      </c:scatterChart>
      <c:valAx>
        <c:axId val="232260536"/>
        <c:scaling>
          <c:orientation val="minMax"/>
          <c:max val="15"/>
          <c:min val="6"/>
        </c:scaling>
        <c:delete val="0"/>
        <c:axPos val="b"/>
        <c:title>
          <c:tx>
            <c:rich>
              <a:bodyPr/>
              <a:lstStyle/>
              <a:p>
                <a:pPr>
                  <a:defRPr sz="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Duration</a:t>
                </a:r>
              </a:p>
            </c:rich>
          </c:tx>
          <c:layout>
            <c:manualLayout>
              <c:xMode val="edge"/>
              <c:yMode val="edge"/>
              <c:x val="0.38200688417597434"/>
              <c:y val="0.9250301837270340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305944"/>
        <c:crosses val="autoZero"/>
        <c:crossBetween val="midCat"/>
      </c:valAx>
      <c:valAx>
        <c:axId val="232305944"/>
        <c:scaling>
          <c:orientation val="minMax"/>
          <c:max val="1"/>
        </c:scaling>
        <c:delete val="0"/>
        <c:axPos val="l"/>
        <c:title>
          <c:tx>
            <c:rich>
              <a:bodyPr/>
              <a:lstStyle/>
              <a:p>
                <a:pPr>
                  <a:defRPr sz="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Risk 
</a:t>
                </a:r>
              </a:p>
            </c:rich>
          </c:tx>
          <c:layout>
            <c:manualLayout>
              <c:xMode val="edge"/>
              <c:yMode val="edge"/>
              <c:x val="6.0828527820883703E-3"/>
              <c:y val="0.4729319772528433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26053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695952488158279"/>
          <c:y val="0.1208335791698795"/>
          <c:w val="0.21776181588567314"/>
          <c:h val="0.2416671583397589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Geometric Risk Curve</a:t>
            </a:r>
          </a:p>
        </c:rich>
      </c:tx>
      <c:layout>
        <c:manualLayout>
          <c:xMode val="edge"/>
          <c:yMode val="edge"/>
          <c:x val="0.41485462127453049"/>
          <c:y val="2.916754155730533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644691849863153E-2"/>
          <c:y val="0.13958788312624293"/>
          <c:w val="0.67155349049403912"/>
          <c:h val="0.72919043424156749"/>
        </c:manualLayout>
      </c:layout>
      <c:scatterChart>
        <c:scatterStyle val="lineMarker"/>
        <c:varyColors val="0"/>
        <c:ser>
          <c:idx val="4"/>
          <c:order val="0"/>
          <c:tx>
            <c:v>Geometric Activity</c:v>
          </c:tx>
          <c:spPr>
            <a:ln w="25400">
              <a:solidFill>
                <a:srgbClr val="FF0000"/>
              </a:solidFill>
              <a:prstDash val="lgDash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trendline>
            <c:name>Geometric Activity (Model)</c:name>
            <c:spPr>
              <a:ln w="19050">
                <a:solidFill>
                  <a:srgbClr val="FF0000"/>
                </a:solidFill>
                <a:prstDash val="sysDash"/>
              </a:ln>
            </c:spPr>
            <c:trendlineType val="poly"/>
            <c:order val="3"/>
            <c:dispRSqr val="1"/>
            <c:dispEq val="1"/>
            <c:trendlineLbl>
              <c:layout>
                <c:manualLayout>
                  <c:x val="5.9871032826607218E-2"/>
                  <c:y val="-0.34651809320740101"/>
                </c:manualLayout>
              </c:layout>
              <c:numFmt formatCode="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'Risk Chart'!$C$4:$C$12</c:f>
              <c:numCache>
                <c:formatCode>0.0</c:formatCode>
                <c:ptCount val="9"/>
                <c:pt idx="0">
                  <c:v>7.1333333333333337</c:v>
                </c:pt>
                <c:pt idx="1">
                  <c:v>7.833333333333333</c:v>
                </c:pt>
                <c:pt idx="2">
                  <c:v>8.5333333333333332</c:v>
                </c:pt>
                <c:pt idx="3">
                  <c:v>9.4666666666666668</c:v>
                </c:pt>
                <c:pt idx="4">
                  <c:v>9.9333333333333336</c:v>
                </c:pt>
                <c:pt idx="5">
                  <c:v>10.4</c:v>
                </c:pt>
                <c:pt idx="6">
                  <c:v>10.866666666666667</c:v>
                </c:pt>
                <c:pt idx="7">
                  <c:v>12.033333333333333</c:v>
                </c:pt>
                <c:pt idx="8">
                  <c:v>13.433333333333334</c:v>
                </c:pt>
              </c:numCache>
            </c:numRef>
          </c:xVal>
          <c:yVal>
            <c:numRef>
              <c:f>'Risk Chart'!$E$4:$E$12</c:f>
              <c:numCache>
                <c:formatCode>0.00</c:formatCode>
                <c:ptCount val="9"/>
                <c:pt idx="0">
                  <c:v>0.9126877290981259</c:v>
                </c:pt>
                <c:pt idx="1">
                  <c:v>0.92796408280921128</c:v>
                </c:pt>
                <c:pt idx="2">
                  <c:v>0.92796408280921128</c:v>
                </c:pt>
                <c:pt idx="3">
                  <c:v>0.93187425850731009</c:v>
                </c:pt>
                <c:pt idx="4">
                  <c:v>0.94372672893719189</c:v>
                </c:pt>
                <c:pt idx="5">
                  <c:v>0.78710219179143881</c:v>
                </c:pt>
                <c:pt idx="6">
                  <c:v>0.70292440281419344</c:v>
                </c:pt>
                <c:pt idx="7">
                  <c:v>0.57891384260055201</c:v>
                </c:pt>
                <c:pt idx="8">
                  <c:v>0.49846379026329324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001992"/>
        <c:axId val="233002376"/>
      </c:scatterChart>
      <c:valAx>
        <c:axId val="233001992"/>
        <c:scaling>
          <c:orientation val="minMax"/>
          <c:max val="15"/>
          <c:min val="6"/>
        </c:scaling>
        <c:delete val="0"/>
        <c:axPos val="b"/>
        <c:title>
          <c:tx>
            <c:rich>
              <a:bodyPr/>
              <a:lstStyle/>
              <a:p>
                <a:pPr>
                  <a:defRPr sz="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Duration</a:t>
                </a:r>
              </a:p>
            </c:rich>
          </c:tx>
          <c:layout>
            <c:manualLayout>
              <c:xMode val="edge"/>
              <c:yMode val="edge"/>
              <c:x val="0.38200688417597434"/>
              <c:y val="0.9250301837270340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002376"/>
        <c:crosses val="autoZero"/>
        <c:crossBetween val="midCat"/>
      </c:valAx>
      <c:valAx>
        <c:axId val="233002376"/>
        <c:scaling>
          <c:orientation val="minMax"/>
          <c:max val="1"/>
        </c:scaling>
        <c:delete val="0"/>
        <c:axPos val="l"/>
        <c:title>
          <c:tx>
            <c:rich>
              <a:bodyPr/>
              <a:lstStyle/>
              <a:p>
                <a:pPr>
                  <a:defRPr sz="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Risk 
</a:t>
                </a:r>
              </a:p>
            </c:rich>
          </c:tx>
          <c:layout>
            <c:manualLayout>
              <c:xMode val="edge"/>
              <c:yMode val="edge"/>
              <c:x val="6.0828527820883703E-3"/>
              <c:y val="0.47501552930883645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00199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547535008381572"/>
          <c:y val="0.18541704389860819"/>
          <c:w val="0.21776181588567314"/>
          <c:h val="0.120833579169879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-3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Scaled Risk and Cost Curve (Model)</a:t>
            </a:r>
          </a:p>
        </c:rich>
      </c:tx>
      <c:layout>
        <c:manualLayout>
          <c:xMode val="edge"/>
          <c:yMode val="edge"/>
          <c:x val="0.27945482471945143"/>
          <c:y val="8.039236271936596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94940319831503E-2"/>
          <c:y val="0.20392195910301605"/>
          <c:w val="0.69717657294863533"/>
          <c:h val="0.64313848640181981"/>
        </c:manualLayout>
      </c:layout>
      <c:scatterChart>
        <c:scatterStyle val="lineMarker"/>
        <c:varyColors val="0"/>
        <c:ser>
          <c:idx val="1"/>
          <c:order val="0"/>
          <c:tx>
            <c:strRef>
              <c:f>'Risk Model'!$D$7</c:f>
              <c:strCache>
                <c:ptCount val="1"/>
                <c:pt idx="0">
                  <c:v>Direct Cost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'Risk Model to Scale'!$C$7:$C$94</c:f>
              <c:numCache>
                <c:formatCode>0.0</c:formatCode>
                <c:ptCount val="88"/>
                <c:pt idx="0">
                  <c:v>6</c:v>
                </c:pt>
                <c:pt idx="1">
                  <c:v>6.1</c:v>
                </c:pt>
                <c:pt idx="2">
                  <c:v>6.1999999999999993</c:v>
                </c:pt>
                <c:pt idx="3">
                  <c:v>6.2999999999999989</c:v>
                </c:pt>
                <c:pt idx="4">
                  <c:v>6.3999999999999986</c:v>
                </c:pt>
                <c:pt idx="5">
                  <c:v>6.4999999999999982</c:v>
                </c:pt>
                <c:pt idx="6">
                  <c:v>6.5999999999999979</c:v>
                </c:pt>
                <c:pt idx="7">
                  <c:v>6.6999999999999975</c:v>
                </c:pt>
                <c:pt idx="8">
                  <c:v>6.7999999999999972</c:v>
                </c:pt>
                <c:pt idx="9">
                  <c:v>6.8999999999999968</c:v>
                </c:pt>
                <c:pt idx="10">
                  <c:v>6.9999999999999964</c:v>
                </c:pt>
                <c:pt idx="11">
                  <c:v>7.0999999999999961</c:v>
                </c:pt>
                <c:pt idx="12">
                  <c:v>7.1999999999999957</c:v>
                </c:pt>
                <c:pt idx="13">
                  <c:v>7.2999999999999954</c:v>
                </c:pt>
                <c:pt idx="14">
                  <c:v>7.399999999999995</c:v>
                </c:pt>
                <c:pt idx="15">
                  <c:v>7.4999999999999947</c:v>
                </c:pt>
                <c:pt idx="16">
                  <c:v>7.5999999999999943</c:v>
                </c:pt>
                <c:pt idx="17">
                  <c:v>7.699999999999994</c:v>
                </c:pt>
                <c:pt idx="18">
                  <c:v>7.7999999999999936</c:v>
                </c:pt>
                <c:pt idx="19">
                  <c:v>7.8999999999999932</c:v>
                </c:pt>
                <c:pt idx="20">
                  <c:v>7.9999999999999929</c:v>
                </c:pt>
                <c:pt idx="21">
                  <c:v>8.0999999999999925</c:v>
                </c:pt>
                <c:pt idx="22">
                  <c:v>8.1999999999999922</c:v>
                </c:pt>
                <c:pt idx="23">
                  <c:v>8.2999999999999918</c:v>
                </c:pt>
                <c:pt idx="24">
                  <c:v>8.3999999999999915</c:v>
                </c:pt>
                <c:pt idx="25">
                  <c:v>8.4999999999999911</c:v>
                </c:pt>
                <c:pt idx="26">
                  <c:v>8.5999999999999908</c:v>
                </c:pt>
                <c:pt idx="27">
                  <c:v>8.6999999999999904</c:v>
                </c:pt>
                <c:pt idx="28">
                  <c:v>8.7999999999999901</c:v>
                </c:pt>
                <c:pt idx="29">
                  <c:v>8.8999999999999897</c:v>
                </c:pt>
                <c:pt idx="30">
                  <c:v>8.9999999999999893</c:v>
                </c:pt>
                <c:pt idx="31">
                  <c:v>9.099999999999989</c:v>
                </c:pt>
                <c:pt idx="32">
                  <c:v>9.1999999999999886</c:v>
                </c:pt>
                <c:pt idx="33">
                  <c:v>9.2999999999999883</c:v>
                </c:pt>
                <c:pt idx="34">
                  <c:v>9.3999999999999879</c:v>
                </c:pt>
                <c:pt idx="35">
                  <c:v>9.4999999999999876</c:v>
                </c:pt>
                <c:pt idx="36">
                  <c:v>9.5999999999999872</c:v>
                </c:pt>
                <c:pt idx="37">
                  <c:v>9.6999999999999869</c:v>
                </c:pt>
                <c:pt idx="38">
                  <c:v>9.7999999999999865</c:v>
                </c:pt>
                <c:pt idx="39">
                  <c:v>9.8999999999999861</c:v>
                </c:pt>
                <c:pt idx="40">
                  <c:v>9.9999999999999858</c:v>
                </c:pt>
                <c:pt idx="41">
                  <c:v>10.099999999999985</c:v>
                </c:pt>
                <c:pt idx="42">
                  <c:v>10.199999999999985</c:v>
                </c:pt>
                <c:pt idx="43">
                  <c:v>10.299999999999985</c:v>
                </c:pt>
                <c:pt idx="44">
                  <c:v>10.399999999999984</c:v>
                </c:pt>
                <c:pt idx="45">
                  <c:v>10.499999999999984</c:v>
                </c:pt>
                <c:pt idx="46">
                  <c:v>10.599999999999984</c:v>
                </c:pt>
                <c:pt idx="47">
                  <c:v>10.699999999999983</c:v>
                </c:pt>
                <c:pt idx="48">
                  <c:v>10.799999999999983</c:v>
                </c:pt>
                <c:pt idx="49">
                  <c:v>10.899999999999983</c:v>
                </c:pt>
                <c:pt idx="50">
                  <c:v>10.999999999999982</c:v>
                </c:pt>
                <c:pt idx="51">
                  <c:v>11.099999999999982</c:v>
                </c:pt>
                <c:pt idx="52">
                  <c:v>11.199999999999982</c:v>
                </c:pt>
                <c:pt idx="53">
                  <c:v>11.299999999999981</c:v>
                </c:pt>
                <c:pt idx="54">
                  <c:v>11.399999999999981</c:v>
                </c:pt>
                <c:pt idx="55">
                  <c:v>11.49999999999998</c:v>
                </c:pt>
                <c:pt idx="56">
                  <c:v>11.59999999999998</c:v>
                </c:pt>
                <c:pt idx="57">
                  <c:v>11.69999999999998</c:v>
                </c:pt>
                <c:pt idx="58">
                  <c:v>11.799999999999979</c:v>
                </c:pt>
                <c:pt idx="59">
                  <c:v>11.899999999999979</c:v>
                </c:pt>
                <c:pt idx="60">
                  <c:v>11.999999999999979</c:v>
                </c:pt>
                <c:pt idx="61">
                  <c:v>12.099999999999978</c:v>
                </c:pt>
                <c:pt idx="62">
                  <c:v>12.199999999999978</c:v>
                </c:pt>
                <c:pt idx="63">
                  <c:v>12.299999999999978</c:v>
                </c:pt>
                <c:pt idx="64">
                  <c:v>12.399999999999977</c:v>
                </c:pt>
                <c:pt idx="65">
                  <c:v>12.499999999999977</c:v>
                </c:pt>
                <c:pt idx="66">
                  <c:v>12.599999999999977</c:v>
                </c:pt>
                <c:pt idx="67">
                  <c:v>12.699999999999976</c:v>
                </c:pt>
                <c:pt idx="68">
                  <c:v>12.799999999999976</c:v>
                </c:pt>
                <c:pt idx="69">
                  <c:v>12.899999999999975</c:v>
                </c:pt>
                <c:pt idx="70">
                  <c:v>12.999999999999975</c:v>
                </c:pt>
                <c:pt idx="71">
                  <c:v>13.099999999999975</c:v>
                </c:pt>
                <c:pt idx="72">
                  <c:v>13.199999999999974</c:v>
                </c:pt>
                <c:pt idx="73">
                  <c:v>13.299999999999974</c:v>
                </c:pt>
                <c:pt idx="74">
                  <c:v>13.399999999999974</c:v>
                </c:pt>
                <c:pt idx="75">
                  <c:v>13.499999999999973</c:v>
                </c:pt>
                <c:pt idx="76">
                  <c:v>13.599999999999973</c:v>
                </c:pt>
                <c:pt idx="77">
                  <c:v>13.699999999999973</c:v>
                </c:pt>
                <c:pt idx="78">
                  <c:v>13.799999999999972</c:v>
                </c:pt>
                <c:pt idx="79">
                  <c:v>13.899999999999972</c:v>
                </c:pt>
                <c:pt idx="80">
                  <c:v>13.999999999999972</c:v>
                </c:pt>
                <c:pt idx="81">
                  <c:v>14.099999999999971</c:v>
                </c:pt>
                <c:pt idx="82">
                  <c:v>14.199999999999971</c:v>
                </c:pt>
                <c:pt idx="83">
                  <c:v>14.299999999999971</c:v>
                </c:pt>
                <c:pt idx="84">
                  <c:v>14.39999999999997</c:v>
                </c:pt>
                <c:pt idx="85">
                  <c:v>14.49999999999997</c:v>
                </c:pt>
                <c:pt idx="86">
                  <c:v>14.599999999999969</c:v>
                </c:pt>
                <c:pt idx="87">
                  <c:v>14.699999999999969</c:v>
                </c:pt>
              </c:numCache>
            </c:numRef>
          </c:xVal>
          <c:yVal>
            <c:numRef>
              <c:f>'Risk Model to Scale'!$D$7:$D$94</c:f>
              <c:numCache>
                <c:formatCode>0.0</c:formatCode>
                <c:ptCount val="88"/>
                <c:pt idx="0">
                  <c:v>44.294456089999983</c:v>
                </c:pt>
                <c:pt idx="1">
                  <c:v>43.360280239700003</c:v>
                </c:pt>
                <c:pt idx="2">
                  <c:v>42.445898596799978</c:v>
                </c:pt>
                <c:pt idx="3">
                  <c:v>41.551311161299992</c:v>
                </c:pt>
                <c:pt idx="4">
                  <c:v>40.676517933199989</c:v>
                </c:pt>
                <c:pt idx="5">
                  <c:v>39.821518912500011</c:v>
                </c:pt>
                <c:pt idx="6">
                  <c:v>38.986314099199987</c:v>
                </c:pt>
                <c:pt idx="7">
                  <c:v>38.170903493299988</c:v>
                </c:pt>
                <c:pt idx="8">
                  <c:v>37.375287094800001</c:v>
                </c:pt>
                <c:pt idx="9">
                  <c:v>36.59946490370001</c:v>
                </c:pt>
                <c:pt idx="10">
                  <c:v>35.843436920000016</c:v>
                </c:pt>
                <c:pt idx="11">
                  <c:v>35.107203143700005</c:v>
                </c:pt>
                <c:pt idx="12">
                  <c:v>34.390763574800005</c:v>
                </c:pt>
                <c:pt idx="13">
                  <c:v>33.694118213300015</c:v>
                </c:pt>
                <c:pt idx="14">
                  <c:v>33.017267059200023</c:v>
                </c:pt>
                <c:pt idx="15">
                  <c:v>32.360210112499999</c:v>
                </c:pt>
                <c:pt idx="16">
                  <c:v>31.722947373200014</c:v>
                </c:pt>
                <c:pt idx="17">
                  <c:v>31.105478841300027</c:v>
                </c:pt>
                <c:pt idx="18">
                  <c:v>30.507804516800022</c:v>
                </c:pt>
                <c:pt idx="19">
                  <c:v>29.929924399700042</c:v>
                </c:pt>
                <c:pt idx="20">
                  <c:v>29.371838490000016</c:v>
                </c:pt>
                <c:pt idx="21">
                  <c:v>28.833546787700016</c:v>
                </c:pt>
                <c:pt idx="22">
                  <c:v>28.315049292800026</c:v>
                </c:pt>
                <c:pt idx="23">
                  <c:v>27.816346005300034</c:v>
                </c:pt>
                <c:pt idx="24">
                  <c:v>27.337436925200009</c:v>
                </c:pt>
                <c:pt idx="25">
                  <c:v>26.87832205250001</c:v>
                </c:pt>
                <c:pt idx="26">
                  <c:v>26.439001387200022</c:v>
                </c:pt>
                <c:pt idx="27">
                  <c:v>26.019474929300031</c:v>
                </c:pt>
                <c:pt idx="28">
                  <c:v>25.619742678800037</c:v>
                </c:pt>
                <c:pt idx="29">
                  <c:v>25.239804635699997</c:v>
                </c:pt>
                <c:pt idx="30">
                  <c:v>24.879660800000011</c:v>
                </c:pt>
                <c:pt idx="31">
                  <c:v>24.539311171700021</c:v>
                </c:pt>
                <c:pt idx="32">
                  <c:v>24.218755750800014</c:v>
                </c:pt>
                <c:pt idx="33">
                  <c:v>23.91799453729999</c:v>
                </c:pt>
                <c:pt idx="34">
                  <c:v>23.637027531200005</c:v>
                </c:pt>
                <c:pt idx="35">
                  <c:v>23.375854732500017</c:v>
                </c:pt>
                <c:pt idx="36">
                  <c:v>23.134476141200011</c:v>
                </c:pt>
                <c:pt idx="37">
                  <c:v>22.912891757300017</c:v>
                </c:pt>
                <c:pt idx="38">
                  <c:v>22.711101580799991</c:v>
                </c:pt>
                <c:pt idx="39">
                  <c:v>22.529105611700004</c:v>
                </c:pt>
                <c:pt idx="40">
                  <c:v>22.36690385</c:v>
                </c:pt>
                <c:pt idx="41">
                  <c:v>22.224496295700007</c:v>
                </c:pt>
                <c:pt idx="42">
                  <c:v>22.101882948799982</c:v>
                </c:pt>
                <c:pt idx="43">
                  <c:v>21.999063809299997</c:v>
                </c:pt>
                <c:pt idx="44">
                  <c:v>21.916038877199981</c:v>
                </c:pt>
                <c:pt idx="45">
                  <c:v>21.852808152499989</c:v>
                </c:pt>
                <c:pt idx="46">
                  <c:v>21.809371635199994</c:v>
                </c:pt>
                <c:pt idx="47">
                  <c:v>21.785729325299982</c:v>
                </c:pt>
                <c:pt idx="48">
                  <c:v>21.781881222799967</c:v>
                </c:pt>
                <c:pt idx="49">
                  <c:v>21.797827327699977</c:v>
                </c:pt>
                <c:pt idx="50">
                  <c:v>21.833567639999984</c:v>
                </c:pt>
                <c:pt idx="51">
                  <c:v>21.889102159699959</c:v>
                </c:pt>
                <c:pt idx="52">
                  <c:v>21.964430886799946</c:v>
                </c:pt>
                <c:pt idx="53">
                  <c:v>22.059553821299957</c:v>
                </c:pt>
                <c:pt idx="54">
                  <c:v>22.174470963199951</c:v>
                </c:pt>
                <c:pt idx="55">
                  <c:v>22.309182312499956</c:v>
                </c:pt>
                <c:pt idx="56">
                  <c:v>22.46368786919993</c:v>
                </c:pt>
                <c:pt idx="57">
                  <c:v>22.637987633299929</c:v>
                </c:pt>
                <c:pt idx="58">
                  <c:v>22.832081604799924</c:v>
                </c:pt>
                <c:pt idx="59">
                  <c:v>23.045969783699945</c:v>
                </c:pt>
                <c:pt idx="60">
                  <c:v>23.279652169999906</c:v>
                </c:pt>
                <c:pt idx="61">
                  <c:v>23.533128763699921</c:v>
                </c:pt>
                <c:pt idx="62">
                  <c:v>23.806399564799932</c:v>
                </c:pt>
                <c:pt idx="63">
                  <c:v>24.099464573299912</c:v>
                </c:pt>
                <c:pt idx="64">
                  <c:v>24.412323789199888</c:v>
                </c:pt>
                <c:pt idx="65">
                  <c:v>24.744977212499919</c:v>
                </c:pt>
                <c:pt idx="66">
                  <c:v>25.097424843199889</c:v>
                </c:pt>
                <c:pt idx="67">
                  <c:v>25.469666681299856</c:v>
                </c:pt>
                <c:pt idx="68">
                  <c:v>25.861702726799876</c:v>
                </c:pt>
                <c:pt idx="69">
                  <c:v>26.273532979699866</c:v>
                </c:pt>
                <c:pt idx="70">
                  <c:v>26.70515743999988</c:v>
                </c:pt>
                <c:pt idx="71">
                  <c:v>27.156576107699863</c:v>
                </c:pt>
                <c:pt idx="72">
                  <c:v>27.627788982799814</c:v>
                </c:pt>
                <c:pt idx="73">
                  <c:v>28.118796065299847</c:v>
                </c:pt>
                <c:pt idx="74">
                  <c:v>28.62959735519982</c:v>
                </c:pt>
                <c:pt idx="75">
                  <c:v>29.160192852499875</c:v>
                </c:pt>
                <c:pt idx="76">
                  <c:v>29.710582557199814</c:v>
                </c:pt>
                <c:pt idx="77">
                  <c:v>30.280766469299806</c:v>
                </c:pt>
                <c:pt idx="78">
                  <c:v>30.870744588799823</c:v>
                </c:pt>
                <c:pt idx="79">
                  <c:v>31.480516915699809</c:v>
                </c:pt>
                <c:pt idx="80">
                  <c:v>32.11008344999982</c:v>
                </c:pt>
                <c:pt idx="81">
                  <c:v>32.759444191699799</c:v>
                </c:pt>
                <c:pt idx="82">
                  <c:v>33.428599140799776</c:v>
                </c:pt>
                <c:pt idx="83">
                  <c:v>34.117548297299805</c:v>
                </c:pt>
                <c:pt idx="84">
                  <c:v>34.826291661199747</c:v>
                </c:pt>
                <c:pt idx="85">
                  <c:v>35.554829232499713</c:v>
                </c:pt>
                <c:pt idx="86">
                  <c:v>36.303161011199762</c:v>
                </c:pt>
                <c:pt idx="87">
                  <c:v>37.071286997299723</c:v>
                </c:pt>
              </c:numCache>
            </c:numRef>
          </c:yVal>
          <c:smooth val="0"/>
        </c:ser>
        <c:ser>
          <c:idx val="4"/>
          <c:order val="1"/>
          <c:tx>
            <c:strRef>
              <c:f>'Risk Model'!$E$7</c:f>
              <c:strCache>
                <c:ptCount val="1"/>
                <c:pt idx="0">
                  <c:v>Geometric Risk Model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'Risk Model to Scale'!$C$7:$C$94</c:f>
              <c:numCache>
                <c:formatCode>0.0</c:formatCode>
                <c:ptCount val="88"/>
                <c:pt idx="0">
                  <c:v>6</c:v>
                </c:pt>
                <c:pt idx="1">
                  <c:v>6.1</c:v>
                </c:pt>
                <c:pt idx="2">
                  <c:v>6.1999999999999993</c:v>
                </c:pt>
                <c:pt idx="3">
                  <c:v>6.2999999999999989</c:v>
                </c:pt>
                <c:pt idx="4">
                  <c:v>6.3999999999999986</c:v>
                </c:pt>
                <c:pt idx="5">
                  <c:v>6.4999999999999982</c:v>
                </c:pt>
                <c:pt idx="6">
                  <c:v>6.5999999999999979</c:v>
                </c:pt>
                <c:pt idx="7">
                  <c:v>6.6999999999999975</c:v>
                </c:pt>
                <c:pt idx="8">
                  <c:v>6.7999999999999972</c:v>
                </c:pt>
                <c:pt idx="9">
                  <c:v>6.8999999999999968</c:v>
                </c:pt>
                <c:pt idx="10">
                  <c:v>6.9999999999999964</c:v>
                </c:pt>
                <c:pt idx="11">
                  <c:v>7.0999999999999961</c:v>
                </c:pt>
                <c:pt idx="12">
                  <c:v>7.1999999999999957</c:v>
                </c:pt>
                <c:pt idx="13">
                  <c:v>7.2999999999999954</c:v>
                </c:pt>
                <c:pt idx="14">
                  <c:v>7.399999999999995</c:v>
                </c:pt>
                <c:pt idx="15">
                  <c:v>7.4999999999999947</c:v>
                </c:pt>
                <c:pt idx="16">
                  <c:v>7.5999999999999943</c:v>
                </c:pt>
                <c:pt idx="17">
                  <c:v>7.699999999999994</c:v>
                </c:pt>
                <c:pt idx="18">
                  <c:v>7.7999999999999936</c:v>
                </c:pt>
                <c:pt idx="19">
                  <c:v>7.8999999999999932</c:v>
                </c:pt>
                <c:pt idx="20">
                  <c:v>7.9999999999999929</c:v>
                </c:pt>
                <c:pt idx="21">
                  <c:v>8.0999999999999925</c:v>
                </c:pt>
                <c:pt idx="22">
                  <c:v>8.1999999999999922</c:v>
                </c:pt>
                <c:pt idx="23">
                  <c:v>8.2999999999999918</c:v>
                </c:pt>
                <c:pt idx="24">
                  <c:v>8.3999999999999915</c:v>
                </c:pt>
                <c:pt idx="25">
                  <c:v>8.4999999999999911</c:v>
                </c:pt>
                <c:pt idx="26">
                  <c:v>8.5999999999999908</c:v>
                </c:pt>
                <c:pt idx="27">
                  <c:v>8.6999999999999904</c:v>
                </c:pt>
                <c:pt idx="28">
                  <c:v>8.7999999999999901</c:v>
                </c:pt>
                <c:pt idx="29">
                  <c:v>8.8999999999999897</c:v>
                </c:pt>
                <c:pt idx="30">
                  <c:v>8.9999999999999893</c:v>
                </c:pt>
                <c:pt idx="31">
                  <c:v>9.099999999999989</c:v>
                </c:pt>
                <c:pt idx="32">
                  <c:v>9.1999999999999886</c:v>
                </c:pt>
                <c:pt idx="33">
                  <c:v>9.2999999999999883</c:v>
                </c:pt>
                <c:pt idx="34">
                  <c:v>9.3999999999999879</c:v>
                </c:pt>
                <c:pt idx="35">
                  <c:v>9.4999999999999876</c:v>
                </c:pt>
                <c:pt idx="36">
                  <c:v>9.5999999999999872</c:v>
                </c:pt>
                <c:pt idx="37">
                  <c:v>9.6999999999999869</c:v>
                </c:pt>
                <c:pt idx="38">
                  <c:v>9.7999999999999865</c:v>
                </c:pt>
                <c:pt idx="39">
                  <c:v>9.8999999999999861</c:v>
                </c:pt>
                <c:pt idx="40">
                  <c:v>9.9999999999999858</c:v>
                </c:pt>
                <c:pt idx="41">
                  <c:v>10.099999999999985</c:v>
                </c:pt>
                <c:pt idx="42">
                  <c:v>10.199999999999985</c:v>
                </c:pt>
                <c:pt idx="43">
                  <c:v>10.299999999999985</c:v>
                </c:pt>
                <c:pt idx="44">
                  <c:v>10.399999999999984</c:v>
                </c:pt>
                <c:pt idx="45">
                  <c:v>10.499999999999984</c:v>
                </c:pt>
                <c:pt idx="46">
                  <c:v>10.599999999999984</c:v>
                </c:pt>
                <c:pt idx="47">
                  <c:v>10.699999999999983</c:v>
                </c:pt>
                <c:pt idx="48">
                  <c:v>10.799999999999983</c:v>
                </c:pt>
                <c:pt idx="49">
                  <c:v>10.899999999999983</c:v>
                </c:pt>
                <c:pt idx="50">
                  <c:v>10.999999999999982</c:v>
                </c:pt>
                <c:pt idx="51">
                  <c:v>11.099999999999982</c:v>
                </c:pt>
                <c:pt idx="52">
                  <c:v>11.199999999999982</c:v>
                </c:pt>
                <c:pt idx="53">
                  <c:v>11.299999999999981</c:v>
                </c:pt>
                <c:pt idx="54">
                  <c:v>11.399999999999981</c:v>
                </c:pt>
                <c:pt idx="55">
                  <c:v>11.49999999999998</c:v>
                </c:pt>
                <c:pt idx="56">
                  <c:v>11.59999999999998</c:v>
                </c:pt>
                <c:pt idx="57">
                  <c:v>11.69999999999998</c:v>
                </c:pt>
                <c:pt idx="58">
                  <c:v>11.799999999999979</c:v>
                </c:pt>
                <c:pt idx="59">
                  <c:v>11.899999999999979</c:v>
                </c:pt>
                <c:pt idx="60">
                  <c:v>11.999999999999979</c:v>
                </c:pt>
                <c:pt idx="61">
                  <c:v>12.099999999999978</c:v>
                </c:pt>
                <c:pt idx="62">
                  <c:v>12.199999999999978</c:v>
                </c:pt>
                <c:pt idx="63">
                  <c:v>12.299999999999978</c:v>
                </c:pt>
                <c:pt idx="64">
                  <c:v>12.399999999999977</c:v>
                </c:pt>
                <c:pt idx="65">
                  <c:v>12.499999999999977</c:v>
                </c:pt>
                <c:pt idx="66">
                  <c:v>12.599999999999977</c:v>
                </c:pt>
                <c:pt idx="67">
                  <c:v>12.699999999999976</c:v>
                </c:pt>
                <c:pt idx="68">
                  <c:v>12.799999999999976</c:v>
                </c:pt>
                <c:pt idx="69">
                  <c:v>12.899999999999975</c:v>
                </c:pt>
                <c:pt idx="70">
                  <c:v>12.999999999999975</c:v>
                </c:pt>
                <c:pt idx="71">
                  <c:v>13.099999999999975</c:v>
                </c:pt>
                <c:pt idx="72">
                  <c:v>13.199999999999974</c:v>
                </c:pt>
                <c:pt idx="73">
                  <c:v>13.299999999999974</c:v>
                </c:pt>
                <c:pt idx="74">
                  <c:v>13.399999999999974</c:v>
                </c:pt>
                <c:pt idx="75">
                  <c:v>13.499999999999973</c:v>
                </c:pt>
                <c:pt idx="76">
                  <c:v>13.599999999999973</c:v>
                </c:pt>
                <c:pt idx="77">
                  <c:v>13.699999999999973</c:v>
                </c:pt>
                <c:pt idx="78">
                  <c:v>13.799999999999972</c:v>
                </c:pt>
                <c:pt idx="79">
                  <c:v>13.899999999999972</c:v>
                </c:pt>
                <c:pt idx="80">
                  <c:v>13.999999999999972</c:v>
                </c:pt>
                <c:pt idx="81">
                  <c:v>14.099999999999971</c:v>
                </c:pt>
                <c:pt idx="82">
                  <c:v>14.199999999999971</c:v>
                </c:pt>
                <c:pt idx="83">
                  <c:v>14.299999999999971</c:v>
                </c:pt>
                <c:pt idx="84">
                  <c:v>14.39999999999997</c:v>
                </c:pt>
                <c:pt idx="85">
                  <c:v>14.49999999999997</c:v>
                </c:pt>
                <c:pt idx="86">
                  <c:v>14.599999999999969</c:v>
                </c:pt>
                <c:pt idx="87">
                  <c:v>14.699999999999969</c:v>
                </c:pt>
              </c:numCache>
            </c:numRef>
          </c:xVal>
          <c:yVal>
            <c:numRef>
              <c:f>'Risk Model to Scale'!$E$7:$E$94</c:f>
              <c:numCache>
                <c:formatCode>0.0</c:formatCode>
                <c:ptCount val="88"/>
                <c:pt idx="0">
                  <c:v>17.3443215515749</c:v>
                </c:pt>
                <c:pt idx="1">
                  <c:v>18.316841103961032</c:v>
                </c:pt>
                <c:pt idx="2">
                  <c:v>19.234042851931218</c:v>
                </c:pt>
                <c:pt idx="3">
                  <c:v>20.097070751529539</c:v>
                </c:pt>
                <c:pt idx="4">
                  <c:v>20.907068758800232</c:v>
                </c:pt>
                <c:pt idx="5">
                  <c:v>21.665180829787278</c:v>
                </c:pt>
                <c:pt idx="6">
                  <c:v>22.372550920534934</c:v>
                </c:pt>
                <c:pt idx="7">
                  <c:v>23.030322987087281</c:v>
                </c:pt>
                <c:pt idx="8">
                  <c:v>23.639640985488452</c:v>
                </c:pt>
                <c:pt idx="9">
                  <c:v>24.201648871782453</c:v>
                </c:pt>
                <c:pt idx="10">
                  <c:v>24.717490602013569</c:v>
                </c:pt>
                <c:pt idx="11">
                  <c:v>25.188310132225929</c:v>
                </c:pt>
                <c:pt idx="12">
                  <c:v>25.615251418463465</c:v>
                </c:pt>
                <c:pt idx="13">
                  <c:v>25.999458416770466</c:v>
                </c:pt>
                <c:pt idx="14">
                  <c:v>26.342075083191006</c:v>
                </c:pt>
                <c:pt idx="15">
                  <c:v>26.644245373769269</c:v>
                </c:pt>
                <c:pt idx="16">
                  <c:v>26.907113244549237</c:v>
                </c:pt>
                <c:pt idx="17">
                  <c:v>27.131822651575195</c:v>
                </c:pt>
                <c:pt idx="18">
                  <c:v>27.319517550891124</c:v>
                </c:pt>
                <c:pt idx="19">
                  <c:v>27.471341898541361</c:v>
                </c:pt>
                <c:pt idx="20">
                  <c:v>27.588439650569676</c:v>
                </c:pt>
                <c:pt idx="21">
                  <c:v>27.671954763020562</c:v>
                </c:pt>
                <c:pt idx="22">
                  <c:v>27.723031191938048</c:v>
                </c:pt>
                <c:pt idx="23">
                  <c:v>27.742812893366011</c:v>
                </c:pt>
                <c:pt idx="24">
                  <c:v>27.732443823348891</c:v>
                </c:pt>
                <c:pt idx="25">
                  <c:v>27.693067937930568</c:v>
                </c:pt>
                <c:pt idx="26">
                  <c:v>27.625829193155372</c:v>
                </c:pt>
                <c:pt idx="27">
                  <c:v>27.531871545067187</c:v>
                </c:pt>
                <c:pt idx="28">
                  <c:v>27.412338949710392</c:v>
                </c:pt>
                <c:pt idx="29">
                  <c:v>27.268375363128925</c:v>
                </c:pt>
                <c:pt idx="30">
                  <c:v>27.101124741367215</c:v>
                </c:pt>
                <c:pt idx="31">
                  <c:v>26.91173104046889</c:v>
                </c:pt>
                <c:pt idx="32">
                  <c:v>26.701338216478593</c:v>
                </c:pt>
                <c:pt idx="33">
                  <c:v>26.471090225439845</c:v>
                </c:pt>
                <c:pt idx="34">
                  <c:v>26.222131023397484</c:v>
                </c:pt>
                <c:pt idx="35">
                  <c:v>25.955604566395142</c:v>
                </c:pt>
                <c:pt idx="36">
                  <c:v>25.672654810476949</c:v>
                </c:pt>
                <c:pt idx="37">
                  <c:v>25.374425711687337</c:v>
                </c:pt>
                <c:pt idx="38">
                  <c:v>25.062061226070043</c:v>
                </c:pt>
                <c:pt idx="39">
                  <c:v>24.736705309669542</c:v>
                </c:pt>
                <c:pt idx="40">
                  <c:v>24.399501918529722</c:v>
                </c:pt>
                <c:pt idx="41">
                  <c:v>24.051595008694861</c:v>
                </c:pt>
                <c:pt idx="42">
                  <c:v>23.694128536208947</c:v>
                </c:pt>
                <c:pt idx="43">
                  <c:v>23.328246457116204</c:v>
                </c:pt>
                <c:pt idx="44">
                  <c:v>22.955092727460773</c:v>
                </c:pt>
                <c:pt idx="45">
                  <c:v>22.575811303286681</c:v>
                </c:pt>
                <c:pt idx="46">
                  <c:v>22.191546140638057</c:v>
                </c:pt>
                <c:pt idx="47">
                  <c:v>21.803441195559142</c:v>
                </c:pt>
                <c:pt idx="48">
                  <c:v>21.412640424093858</c:v>
                </c:pt>
                <c:pt idx="49">
                  <c:v>21.020287782286548</c:v>
                </c:pt>
                <c:pt idx="50">
                  <c:v>20.627527226181439</c:v>
                </c:pt>
                <c:pt idx="51">
                  <c:v>20.235502711822058</c:v>
                </c:pt>
                <c:pt idx="52">
                  <c:v>19.845358195253144</c:v>
                </c:pt>
                <c:pt idx="53">
                  <c:v>19.458237632518632</c:v>
                </c:pt>
                <c:pt idx="54">
                  <c:v>19.075284979662644</c:v>
                </c:pt>
                <c:pt idx="55">
                  <c:v>18.697644192729118</c:v>
                </c:pt>
                <c:pt idx="56">
                  <c:v>18.326459227762488</c:v>
                </c:pt>
                <c:pt idx="57">
                  <c:v>17.962874040806582</c:v>
                </c:pt>
                <c:pt idx="58">
                  <c:v>17.608032587905839</c:v>
                </c:pt>
                <c:pt idx="59">
                  <c:v>17.263078825104081</c:v>
                </c:pt>
                <c:pt idx="60">
                  <c:v>16.929156708445852</c:v>
                </c:pt>
                <c:pt idx="61">
                  <c:v>16.60741019397447</c:v>
                </c:pt>
                <c:pt idx="62">
                  <c:v>16.298983237735083</c:v>
                </c:pt>
                <c:pt idx="63">
                  <c:v>16.005019795771211</c:v>
                </c:pt>
                <c:pt idx="64">
                  <c:v>15.72666382412679</c:v>
                </c:pt>
                <c:pt idx="65">
                  <c:v>15.465059278846454</c:v>
                </c:pt>
                <c:pt idx="66">
                  <c:v>15.221350115974031</c:v>
                </c:pt>
                <c:pt idx="67">
                  <c:v>14.996680291553862</c:v>
                </c:pt>
                <c:pt idx="68">
                  <c:v>14.79219376162987</c:v>
                </c:pt>
                <c:pt idx="69">
                  <c:v>14.609034482246189</c:v>
                </c:pt>
                <c:pt idx="70">
                  <c:v>14.448346409446954</c:v>
                </c:pt>
                <c:pt idx="71">
                  <c:v>14.311273499276394</c:v>
                </c:pt>
                <c:pt idx="72">
                  <c:v>14.198959707778343</c:v>
                </c:pt>
                <c:pt idx="73">
                  <c:v>14.112548990997436</c:v>
                </c:pt>
                <c:pt idx="74">
                  <c:v>14.053185304977399</c:v>
                </c:pt>
                <c:pt idx="75">
                  <c:v>14.022012605762368</c:v>
                </c:pt>
                <c:pt idx="76">
                  <c:v>14.020174849396778</c:v>
                </c:pt>
                <c:pt idx="77">
                  <c:v>14.048815991924355</c:v>
                </c:pt>
                <c:pt idx="78">
                  <c:v>14.109079989389535</c:v>
                </c:pt>
                <c:pt idx="79">
                  <c:v>14.202110797836351</c:v>
                </c:pt>
                <c:pt idx="80">
                  <c:v>14.32905237330873</c:v>
                </c:pt>
                <c:pt idx="81">
                  <c:v>14.49104867185101</c:v>
                </c:pt>
                <c:pt idx="82">
                  <c:v>14.689243649507221</c:v>
                </c:pt>
                <c:pt idx="83">
                  <c:v>14.924781262321492</c:v>
                </c:pt>
                <c:pt idx="84">
                  <c:v>15.198805466338062</c:v>
                </c:pt>
                <c:pt idx="85">
                  <c:v>15.512460217600957</c:v>
                </c:pt>
                <c:pt idx="86">
                  <c:v>15.866889472154211</c:v>
                </c:pt>
                <c:pt idx="87">
                  <c:v>16.26323718604236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069904"/>
        <c:axId val="233008856"/>
      </c:scatterChart>
      <c:valAx>
        <c:axId val="232069904"/>
        <c:scaling>
          <c:orientation val="minMax"/>
          <c:max val="15.5"/>
          <c:min val="6"/>
        </c:scaling>
        <c:delete val="0"/>
        <c:axPos val="b"/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Duration</a:t>
                </a:r>
              </a:p>
            </c:rich>
          </c:tx>
          <c:layout>
            <c:manualLayout>
              <c:xMode val="edge"/>
              <c:yMode val="edge"/>
              <c:x val="0.39435268741358642"/>
              <c:y val="0.901962431166692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008856"/>
        <c:crosses val="autoZero"/>
        <c:crossBetween val="midCat"/>
        <c:majorUnit val="1"/>
      </c:valAx>
      <c:valAx>
        <c:axId val="233008856"/>
        <c:scaling>
          <c:orientation val="minMax"/>
          <c:max val="55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Cost .</a:t>
                </a:r>
              </a:p>
            </c:rich>
          </c:tx>
          <c:layout>
            <c:manualLayout>
              <c:xMode val="edge"/>
              <c:yMode val="edge"/>
              <c:x val="1.9474196689386564E-2"/>
              <c:y val="0.4823537646029539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069904"/>
        <c:crosses val="autoZero"/>
        <c:crossBetween val="midCat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054558418756565"/>
          <c:y val="0.2000004117132417"/>
          <c:w val="0.18013642160358001"/>
          <c:h val="9.215706860171887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Cost and Risk Absolute Derivatives</a:t>
            </a:r>
          </a:p>
        </c:rich>
      </c:tx>
      <c:layout>
        <c:manualLayout>
          <c:xMode val="edge"/>
          <c:yMode val="edge"/>
          <c:x val="0.28687792306504672"/>
          <c:y val="8.251473477406680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588266485906784E-2"/>
          <c:y val="0.20432220039292731"/>
          <c:w val="0.70407270930814714"/>
          <c:h val="0.64243614931237725"/>
        </c:manualLayout>
      </c:layout>
      <c:scatterChart>
        <c:scatterStyle val="lineMarker"/>
        <c:varyColors val="0"/>
        <c:ser>
          <c:idx val="1"/>
          <c:order val="0"/>
          <c:tx>
            <c:strRef>
              <c:f>Crossover!$D$6</c:f>
              <c:strCache>
                <c:ptCount val="1"/>
                <c:pt idx="0">
                  <c:v>Direct Cost Derivative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Crossover!$C$7:$C$157</c:f>
              <c:numCache>
                <c:formatCode>0.00</c:formatCode>
                <c:ptCount val="151"/>
                <c:pt idx="0">
                  <c:v>6</c:v>
                </c:pt>
                <c:pt idx="1">
                  <c:v>6.05</c:v>
                </c:pt>
                <c:pt idx="2">
                  <c:v>6.1</c:v>
                </c:pt>
                <c:pt idx="3">
                  <c:v>6.1499999999999995</c:v>
                </c:pt>
                <c:pt idx="4">
                  <c:v>6.1999999999999993</c:v>
                </c:pt>
                <c:pt idx="5">
                  <c:v>6.2499999999999991</c:v>
                </c:pt>
                <c:pt idx="6">
                  <c:v>6.2999999999999989</c:v>
                </c:pt>
                <c:pt idx="7">
                  <c:v>6.3499999999999988</c:v>
                </c:pt>
                <c:pt idx="8">
                  <c:v>6.3999999999999986</c:v>
                </c:pt>
                <c:pt idx="9">
                  <c:v>6.4499999999999984</c:v>
                </c:pt>
                <c:pt idx="10">
                  <c:v>6.4999999999999982</c:v>
                </c:pt>
                <c:pt idx="11">
                  <c:v>6.549999999999998</c:v>
                </c:pt>
                <c:pt idx="12">
                  <c:v>6.5999999999999979</c:v>
                </c:pt>
                <c:pt idx="13">
                  <c:v>6.6499999999999977</c:v>
                </c:pt>
                <c:pt idx="14">
                  <c:v>6.6999999999999975</c:v>
                </c:pt>
                <c:pt idx="15">
                  <c:v>6.7499999999999973</c:v>
                </c:pt>
                <c:pt idx="16">
                  <c:v>6.7999999999999972</c:v>
                </c:pt>
                <c:pt idx="17">
                  <c:v>6.849999999999997</c:v>
                </c:pt>
                <c:pt idx="18">
                  <c:v>6.8999999999999968</c:v>
                </c:pt>
                <c:pt idx="19">
                  <c:v>6.9499999999999966</c:v>
                </c:pt>
                <c:pt idx="20">
                  <c:v>6.9999999999999964</c:v>
                </c:pt>
                <c:pt idx="21">
                  <c:v>7.0499999999999963</c:v>
                </c:pt>
                <c:pt idx="22">
                  <c:v>7.0999999999999961</c:v>
                </c:pt>
                <c:pt idx="23">
                  <c:v>7.1499999999999959</c:v>
                </c:pt>
                <c:pt idx="24">
                  <c:v>7.1999999999999957</c:v>
                </c:pt>
                <c:pt idx="25">
                  <c:v>7.2499999999999956</c:v>
                </c:pt>
                <c:pt idx="26">
                  <c:v>7.2999999999999954</c:v>
                </c:pt>
                <c:pt idx="27">
                  <c:v>7.3499999999999952</c:v>
                </c:pt>
                <c:pt idx="28">
                  <c:v>7.399999999999995</c:v>
                </c:pt>
                <c:pt idx="29">
                  <c:v>7.4499999999999948</c:v>
                </c:pt>
                <c:pt idx="30">
                  <c:v>7.4999999999999947</c:v>
                </c:pt>
                <c:pt idx="31">
                  <c:v>7.5499999999999945</c:v>
                </c:pt>
                <c:pt idx="32">
                  <c:v>7.5999999999999943</c:v>
                </c:pt>
                <c:pt idx="33">
                  <c:v>7.6499999999999941</c:v>
                </c:pt>
                <c:pt idx="34">
                  <c:v>7.699999999999994</c:v>
                </c:pt>
                <c:pt idx="35">
                  <c:v>7.7499999999999938</c:v>
                </c:pt>
                <c:pt idx="36">
                  <c:v>7.7999999999999936</c:v>
                </c:pt>
                <c:pt idx="37">
                  <c:v>7.8499999999999934</c:v>
                </c:pt>
                <c:pt idx="38">
                  <c:v>7.8999999999999932</c:v>
                </c:pt>
                <c:pt idx="39">
                  <c:v>7.9499999999999931</c:v>
                </c:pt>
                <c:pt idx="40">
                  <c:v>7.9999999999999929</c:v>
                </c:pt>
                <c:pt idx="41">
                  <c:v>8.0499999999999936</c:v>
                </c:pt>
                <c:pt idx="42">
                  <c:v>8.0999999999999943</c:v>
                </c:pt>
                <c:pt idx="43">
                  <c:v>8.149999999999995</c:v>
                </c:pt>
                <c:pt idx="44">
                  <c:v>8.1999999999999957</c:v>
                </c:pt>
                <c:pt idx="45">
                  <c:v>8.2499999999999964</c:v>
                </c:pt>
                <c:pt idx="46">
                  <c:v>8.2999999999999972</c:v>
                </c:pt>
                <c:pt idx="47">
                  <c:v>8.3499999999999979</c:v>
                </c:pt>
                <c:pt idx="48">
                  <c:v>8.3999999999999986</c:v>
                </c:pt>
                <c:pt idx="49">
                  <c:v>8.4499999999999993</c:v>
                </c:pt>
                <c:pt idx="50">
                  <c:v>8.5</c:v>
                </c:pt>
                <c:pt idx="51">
                  <c:v>8.5500000000000007</c:v>
                </c:pt>
                <c:pt idx="52">
                  <c:v>8.6000000000000014</c:v>
                </c:pt>
                <c:pt idx="53">
                  <c:v>8.6500000000000021</c:v>
                </c:pt>
                <c:pt idx="54">
                  <c:v>8.7000000000000028</c:v>
                </c:pt>
                <c:pt idx="55">
                  <c:v>8.7500000000000036</c:v>
                </c:pt>
                <c:pt idx="56">
                  <c:v>8.8000000000000043</c:v>
                </c:pt>
                <c:pt idx="57">
                  <c:v>8.850000000000005</c:v>
                </c:pt>
                <c:pt idx="58">
                  <c:v>8.9000000000000057</c:v>
                </c:pt>
                <c:pt idx="59">
                  <c:v>8.9500000000000064</c:v>
                </c:pt>
                <c:pt idx="60">
                  <c:v>9.0000000000000071</c:v>
                </c:pt>
                <c:pt idx="61">
                  <c:v>9.0500000000000078</c:v>
                </c:pt>
                <c:pt idx="62">
                  <c:v>9.1000000000000085</c:v>
                </c:pt>
                <c:pt idx="63">
                  <c:v>9.1500000000000092</c:v>
                </c:pt>
                <c:pt idx="64">
                  <c:v>9.2000000000000099</c:v>
                </c:pt>
                <c:pt idx="65">
                  <c:v>9.2500000000000107</c:v>
                </c:pt>
                <c:pt idx="66">
                  <c:v>9.3000000000000114</c:v>
                </c:pt>
                <c:pt idx="67">
                  <c:v>9.3500000000000121</c:v>
                </c:pt>
                <c:pt idx="68">
                  <c:v>9.4000000000000128</c:v>
                </c:pt>
                <c:pt idx="69">
                  <c:v>9.4500000000000135</c:v>
                </c:pt>
                <c:pt idx="70">
                  <c:v>9.5000000000000142</c:v>
                </c:pt>
                <c:pt idx="71">
                  <c:v>9.5500000000000149</c:v>
                </c:pt>
                <c:pt idx="72">
                  <c:v>9.6000000000000156</c:v>
                </c:pt>
                <c:pt idx="73">
                  <c:v>9.6500000000000163</c:v>
                </c:pt>
                <c:pt idx="74">
                  <c:v>9.7000000000000171</c:v>
                </c:pt>
                <c:pt idx="75">
                  <c:v>9.7500000000000178</c:v>
                </c:pt>
                <c:pt idx="76">
                  <c:v>9.8000000000000185</c:v>
                </c:pt>
                <c:pt idx="77">
                  <c:v>9.8500000000000192</c:v>
                </c:pt>
                <c:pt idx="78">
                  <c:v>9.9000000000000199</c:v>
                </c:pt>
                <c:pt idx="79">
                  <c:v>9.9500000000000206</c:v>
                </c:pt>
                <c:pt idx="80">
                  <c:v>10.000000000000021</c:v>
                </c:pt>
                <c:pt idx="81">
                  <c:v>10.050000000000022</c:v>
                </c:pt>
                <c:pt idx="82">
                  <c:v>10.100000000000023</c:v>
                </c:pt>
                <c:pt idx="83">
                  <c:v>10.150000000000023</c:v>
                </c:pt>
                <c:pt idx="84">
                  <c:v>10.200000000000024</c:v>
                </c:pt>
                <c:pt idx="85">
                  <c:v>10.250000000000025</c:v>
                </c:pt>
                <c:pt idx="86">
                  <c:v>10.300000000000026</c:v>
                </c:pt>
                <c:pt idx="87">
                  <c:v>10.350000000000026</c:v>
                </c:pt>
                <c:pt idx="88">
                  <c:v>10.400000000000027</c:v>
                </c:pt>
                <c:pt idx="89">
                  <c:v>10.450000000000028</c:v>
                </c:pt>
                <c:pt idx="90">
                  <c:v>10.500000000000028</c:v>
                </c:pt>
                <c:pt idx="91">
                  <c:v>10.550000000000029</c:v>
                </c:pt>
                <c:pt idx="92">
                  <c:v>10.60000000000003</c:v>
                </c:pt>
                <c:pt idx="93">
                  <c:v>10.650000000000031</c:v>
                </c:pt>
                <c:pt idx="94">
                  <c:v>10.700000000000031</c:v>
                </c:pt>
                <c:pt idx="95">
                  <c:v>10.750000000000032</c:v>
                </c:pt>
                <c:pt idx="96">
                  <c:v>10.800000000000033</c:v>
                </c:pt>
                <c:pt idx="97">
                  <c:v>10.850000000000033</c:v>
                </c:pt>
                <c:pt idx="98">
                  <c:v>10.900000000000034</c:v>
                </c:pt>
                <c:pt idx="99">
                  <c:v>10.950000000000035</c:v>
                </c:pt>
                <c:pt idx="100">
                  <c:v>11.000000000000036</c:v>
                </c:pt>
                <c:pt idx="101">
                  <c:v>11.050000000000036</c:v>
                </c:pt>
                <c:pt idx="102">
                  <c:v>11.100000000000037</c:v>
                </c:pt>
                <c:pt idx="103">
                  <c:v>11.150000000000038</c:v>
                </c:pt>
                <c:pt idx="104">
                  <c:v>11.200000000000038</c:v>
                </c:pt>
                <c:pt idx="105">
                  <c:v>11.250000000000039</c:v>
                </c:pt>
                <c:pt idx="106">
                  <c:v>11.30000000000004</c:v>
                </c:pt>
                <c:pt idx="107">
                  <c:v>11.350000000000041</c:v>
                </c:pt>
                <c:pt idx="108">
                  <c:v>11.400000000000041</c:v>
                </c:pt>
                <c:pt idx="109">
                  <c:v>11.450000000000042</c:v>
                </c:pt>
                <c:pt idx="110">
                  <c:v>11.500000000000043</c:v>
                </c:pt>
                <c:pt idx="111">
                  <c:v>11.550000000000043</c:v>
                </c:pt>
                <c:pt idx="112">
                  <c:v>11.600000000000044</c:v>
                </c:pt>
                <c:pt idx="113">
                  <c:v>11.650000000000045</c:v>
                </c:pt>
                <c:pt idx="114">
                  <c:v>11.700000000000045</c:v>
                </c:pt>
                <c:pt idx="115">
                  <c:v>11.750000000000046</c:v>
                </c:pt>
                <c:pt idx="116">
                  <c:v>11.800000000000047</c:v>
                </c:pt>
                <c:pt idx="117">
                  <c:v>11.850000000000048</c:v>
                </c:pt>
                <c:pt idx="118">
                  <c:v>11.900000000000048</c:v>
                </c:pt>
                <c:pt idx="119">
                  <c:v>11.950000000000049</c:v>
                </c:pt>
                <c:pt idx="120">
                  <c:v>12.00000000000005</c:v>
                </c:pt>
                <c:pt idx="121">
                  <c:v>12.05000000000005</c:v>
                </c:pt>
                <c:pt idx="122">
                  <c:v>12.100000000000051</c:v>
                </c:pt>
                <c:pt idx="123">
                  <c:v>12.150000000000052</c:v>
                </c:pt>
                <c:pt idx="124">
                  <c:v>12.200000000000053</c:v>
                </c:pt>
                <c:pt idx="125">
                  <c:v>12.250000000000053</c:v>
                </c:pt>
                <c:pt idx="126">
                  <c:v>12.300000000000054</c:v>
                </c:pt>
                <c:pt idx="127">
                  <c:v>12.350000000000055</c:v>
                </c:pt>
                <c:pt idx="128">
                  <c:v>12.400000000000055</c:v>
                </c:pt>
                <c:pt idx="129">
                  <c:v>12.450000000000056</c:v>
                </c:pt>
                <c:pt idx="130">
                  <c:v>12.500000000000057</c:v>
                </c:pt>
                <c:pt idx="131">
                  <c:v>12.550000000000058</c:v>
                </c:pt>
                <c:pt idx="132">
                  <c:v>12.600000000000058</c:v>
                </c:pt>
                <c:pt idx="133">
                  <c:v>12.650000000000059</c:v>
                </c:pt>
                <c:pt idx="134">
                  <c:v>12.70000000000006</c:v>
                </c:pt>
                <c:pt idx="135">
                  <c:v>12.75000000000006</c:v>
                </c:pt>
                <c:pt idx="136">
                  <c:v>12.800000000000061</c:v>
                </c:pt>
                <c:pt idx="137">
                  <c:v>12.850000000000062</c:v>
                </c:pt>
                <c:pt idx="138">
                  <c:v>12.900000000000063</c:v>
                </c:pt>
                <c:pt idx="139">
                  <c:v>12.950000000000063</c:v>
                </c:pt>
                <c:pt idx="140">
                  <c:v>13.000000000000064</c:v>
                </c:pt>
                <c:pt idx="141">
                  <c:v>13.050000000000065</c:v>
                </c:pt>
                <c:pt idx="142">
                  <c:v>13.100000000000065</c:v>
                </c:pt>
                <c:pt idx="143">
                  <c:v>13.150000000000066</c:v>
                </c:pt>
                <c:pt idx="144">
                  <c:v>13.200000000000067</c:v>
                </c:pt>
                <c:pt idx="145">
                  <c:v>13.250000000000068</c:v>
                </c:pt>
                <c:pt idx="146">
                  <c:v>13.300000000000068</c:v>
                </c:pt>
                <c:pt idx="147">
                  <c:v>13.350000000000069</c:v>
                </c:pt>
                <c:pt idx="148">
                  <c:v>13.40000000000007</c:v>
                </c:pt>
                <c:pt idx="149">
                  <c:v>13.45000000000007</c:v>
                </c:pt>
                <c:pt idx="150">
                  <c:v>13.500000000000071</c:v>
                </c:pt>
              </c:numCache>
            </c:numRef>
          </c:xVal>
          <c:yVal>
            <c:numRef>
              <c:f>Crossover!$D$7:$D$157</c:f>
              <c:numCache>
                <c:formatCode>0.000</c:formatCode>
                <c:ptCount val="151"/>
                <c:pt idx="0">
                  <c:v>9.4407295400000013</c:v>
                </c:pt>
                <c:pt idx="1">
                  <c:v>9.3417585030000012</c:v>
                </c:pt>
                <c:pt idx="2">
                  <c:v>9.2427874660000011</c:v>
                </c:pt>
                <c:pt idx="3">
                  <c:v>9.1438164290000028</c:v>
                </c:pt>
                <c:pt idx="4">
                  <c:v>9.0448453920000027</c:v>
                </c:pt>
                <c:pt idx="5">
                  <c:v>8.9458743550000026</c:v>
                </c:pt>
                <c:pt idx="6">
                  <c:v>8.8469033180000025</c:v>
                </c:pt>
                <c:pt idx="7">
                  <c:v>8.7479322810000042</c:v>
                </c:pt>
                <c:pt idx="8">
                  <c:v>8.6489612440000041</c:v>
                </c:pt>
                <c:pt idx="9">
                  <c:v>8.549990207000004</c:v>
                </c:pt>
                <c:pt idx="10">
                  <c:v>8.4510191700000039</c:v>
                </c:pt>
                <c:pt idx="11">
                  <c:v>8.3520481330000056</c:v>
                </c:pt>
                <c:pt idx="12">
                  <c:v>8.2530770960000055</c:v>
                </c:pt>
                <c:pt idx="13">
                  <c:v>8.1541060590000054</c:v>
                </c:pt>
                <c:pt idx="14">
                  <c:v>8.0551350220000053</c:v>
                </c:pt>
                <c:pt idx="15">
                  <c:v>7.956163985000007</c:v>
                </c:pt>
                <c:pt idx="16">
                  <c:v>7.8571929480000069</c:v>
                </c:pt>
                <c:pt idx="17">
                  <c:v>7.7582219110000068</c:v>
                </c:pt>
                <c:pt idx="18">
                  <c:v>7.6592508740000067</c:v>
                </c:pt>
                <c:pt idx="19">
                  <c:v>7.5602798370000084</c:v>
                </c:pt>
                <c:pt idx="20">
                  <c:v>7.4613088000000083</c:v>
                </c:pt>
                <c:pt idx="21">
                  <c:v>7.3623377630000082</c:v>
                </c:pt>
                <c:pt idx="22">
                  <c:v>7.2633667260000081</c:v>
                </c:pt>
                <c:pt idx="23">
                  <c:v>7.1643956890000098</c:v>
                </c:pt>
                <c:pt idx="24">
                  <c:v>7.0654246520000097</c:v>
                </c:pt>
                <c:pt idx="25">
                  <c:v>6.9664536150000096</c:v>
                </c:pt>
                <c:pt idx="26">
                  <c:v>6.8674825780000095</c:v>
                </c:pt>
                <c:pt idx="27">
                  <c:v>6.7685115410000112</c:v>
                </c:pt>
                <c:pt idx="28">
                  <c:v>6.6695405040000111</c:v>
                </c:pt>
                <c:pt idx="29">
                  <c:v>6.570569467000011</c:v>
                </c:pt>
                <c:pt idx="30">
                  <c:v>6.4715984300000109</c:v>
                </c:pt>
                <c:pt idx="31">
                  <c:v>6.3726273930000126</c:v>
                </c:pt>
                <c:pt idx="32">
                  <c:v>6.2736563560000125</c:v>
                </c:pt>
                <c:pt idx="33">
                  <c:v>6.1746853190000124</c:v>
                </c:pt>
                <c:pt idx="34">
                  <c:v>6.0757142820000123</c:v>
                </c:pt>
                <c:pt idx="35">
                  <c:v>5.976743245000014</c:v>
                </c:pt>
                <c:pt idx="36">
                  <c:v>5.8777722080000139</c:v>
                </c:pt>
                <c:pt idx="37">
                  <c:v>5.7788011710000138</c:v>
                </c:pt>
                <c:pt idx="38">
                  <c:v>5.6798301340000137</c:v>
                </c:pt>
                <c:pt idx="39">
                  <c:v>5.5808590970000154</c:v>
                </c:pt>
                <c:pt idx="40">
                  <c:v>5.4818880600000153</c:v>
                </c:pt>
                <c:pt idx="41">
                  <c:v>5.3829170230000134</c:v>
                </c:pt>
                <c:pt idx="42">
                  <c:v>5.2839459860000133</c:v>
                </c:pt>
                <c:pt idx="43">
                  <c:v>5.1849749490000114</c:v>
                </c:pt>
                <c:pt idx="44">
                  <c:v>5.0860039120000096</c:v>
                </c:pt>
                <c:pt idx="45">
                  <c:v>4.9870328750000077</c:v>
                </c:pt>
                <c:pt idx="46">
                  <c:v>4.8880618380000058</c:v>
                </c:pt>
                <c:pt idx="47">
                  <c:v>4.7890908010000039</c:v>
                </c:pt>
                <c:pt idx="48">
                  <c:v>4.6901197640000056</c:v>
                </c:pt>
                <c:pt idx="49">
                  <c:v>4.5911487270000038</c:v>
                </c:pt>
                <c:pt idx="50">
                  <c:v>4.4921776900000019</c:v>
                </c:pt>
                <c:pt idx="51">
                  <c:v>4.393206653</c:v>
                </c:pt>
                <c:pt idx="52">
                  <c:v>4.2942356159999981</c:v>
                </c:pt>
                <c:pt idx="53">
                  <c:v>4.1952645789999963</c:v>
                </c:pt>
                <c:pt idx="54">
                  <c:v>4.0962935419999944</c:v>
                </c:pt>
                <c:pt idx="55">
                  <c:v>3.9973225049999925</c:v>
                </c:pt>
                <c:pt idx="56">
                  <c:v>3.8983514679999942</c:v>
                </c:pt>
                <c:pt idx="57">
                  <c:v>3.7993804309999923</c:v>
                </c:pt>
                <c:pt idx="58">
                  <c:v>3.7004093939999905</c:v>
                </c:pt>
                <c:pt idx="59">
                  <c:v>3.6014383569999886</c:v>
                </c:pt>
                <c:pt idx="60">
                  <c:v>3.5024673199999867</c:v>
                </c:pt>
                <c:pt idx="61">
                  <c:v>3.4034962829999849</c:v>
                </c:pt>
                <c:pt idx="62">
                  <c:v>3.304525245999983</c:v>
                </c:pt>
                <c:pt idx="63">
                  <c:v>3.2055542089999847</c:v>
                </c:pt>
                <c:pt idx="64">
                  <c:v>3.1065831719999828</c:v>
                </c:pt>
                <c:pt idx="65">
                  <c:v>3.0076121349999809</c:v>
                </c:pt>
                <c:pt idx="66">
                  <c:v>2.9086410979999791</c:v>
                </c:pt>
                <c:pt idx="67">
                  <c:v>2.8096700609999772</c:v>
                </c:pt>
                <c:pt idx="68">
                  <c:v>2.7106990239999753</c:v>
                </c:pt>
                <c:pt idx="69">
                  <c:v>2.6117279869999734</c:v>
                </c:pt>
                <c:pt idx="70">
                  <c:v>2.5127569499999716</c:v>
                </c:pt>
                <c:pt idx="71">
                  <c:v>2.4137859129999732</c:v>
                </c:pt>
                <c:pt idx="72">
                  <c:v>2.3148148759999714</c:v>
                </c:pt>
                <c:pt idx="73">
                  <c:v>2.2158438389999695</c:v>
                </c:pt>
                <c:pt idx="74">
                  <c:v>2.1168728019999676</c:v>
                </c:pt>
                <c:pt idx="75">
                  <c:v>2.0179017649999658</c:v>
                </c:pt>
                <c:pt idx="76">
                  <c:v>1.9189307279999639</c:v>
                </c:pt>
                <c:pt idx="77">
                  <c:v>1.819959690999962</c:v>
                </c:pt>
                <c:pt idx="78">
                  <c:v>1.7209886539999601</c:v>
                </c:pt>
                <c:pt idx="79">
                  <c:v>1.6220176169999618</c:v>
                </c:pt>
                <c:pt idx="80">
                  <c:v>1.52304657999996</c:v>
                </c:pt>
                <c:pt idx="81">
                  <c:v>1.4240755429999581</c:v>
                </c:pt>
                <c:pt idx="82">
                  <c:v>1.3251045059999562</c:v>
                </c:pt>
                <c:pt idx="83">
                  <c:v>1.2261334689999543</c:v>
                </c:pt>
                <c:pt idx="84">
                  <c:v>1.1271624319999525</c:v>
                </c:pt>
                <c:pt idx="85">
                  <c:v>1.0281913949999506</c:v>
                </c:pt>
                <c:pt idx="86">
                  <c:v>0.92922035799995228</c:v>
                </c:pt>
                <c:pt idx="87">
                  <c:v>0.83024932099995041</c:v>
                </c:pt>
                <c:pt idx="88">
                  <c:v>0.73127828399994854</c:v>
                </c:pt>
                <c:pt idx="89">
                  <c:v>0.63230724699994667</c:v>
                </c:pt>
                <c:pt idx="90">
                  <c:v>0.5333362099999448</c:v>
                </c:pt>
                <c:pt idx="91">
                  <c:v>0.43436517299994293</c:v>
                </c:pt>
                <c:pt idx="92">
                  <c:v>0.33539413599994106</c:v>
                </c:pt>
                <c:pt idx="93">
                  <c:v>0.23642309899993919</c:v>
                </c:pt>
                <c:pt idx="94">
                  <c:v>0.13745206199994087</c:v>
                </c:pt>
                <c:pt idx="95">
                  <c:v>3.8481024999938995E-2</c:v>
                </c:pt>
                <c:pt idx="96">
                  <c:v>6.0490012000062876E-2</c:v>
                </c:pt>
                <c:pt idx="97">
                  <c:v>0.15946104900006475</c:v>
                </c:pt>
                <c:pt idx="98">
                  <c:v>0.25843208600006662</c:v>
                </c:pt>
                <c:pt idx="99">
                  <c:v>0.35740312300006849</c:v>
                </c:pt>
                <c:pt idx="100">
                  <c:v>0.45637416000007036</c:v>
                </c:pt>
                <c:pt idx="101">
                  <c:v>0.55534519700006868</c:v>
                </c:pt>
                <c:pt idx="102">
                  <c:v>0.65431623400007055</c:v>
                </c:pt>
                <c:pt idx="103">
                  <c:v>0.75328727100007242</c:v>
                </c:pt>
                <c:pt idx="104">
                  <c:v>0.85225830800007429</c:v>
                </c:pt>
                <c:pt idx="105">
                  <c:v>0.95122934500007617</c:v>
                </c:pt>
                <c:pt idx="106">
                  <c:v>1.050200382000078</c:v>
                </c:pt>
                <c:pt idx="107">
                  <c:v>1.1491714190000799</c:v>
                </c:pt>
                <c:pt idx="108">
                  <c:v>1.2481424560000818</c:v>
                </c:pt>
                <c:pt idx="109">
                  <c:v>1.3471134930000801</c:v>
                </c:pt>
                <c:pt idx="110">
                  <c:v>1.446084530000082</c:v>
                </c:pt>
                <c:pt idx="111">
                  <c:v>1.5450555670000838</c:v>
                </c:pt>
                <c:pt idx="112">
                  <c:v>1.6440266040000857</c:v>
                </c:pt>
                <c:pt idx="113">
                  <c:v>1.7429976410000876</c:v>
                </c:pt>
                <c:pt idx="114">
                  <c:v>1.8419686780000895</c:v>
                </c:pt>
                <c:pt idx="115">
                  <c:v>1.9409397150000913</c:v>
                </c:pt>
                <c:pt idx="116">
                  <c:v>2.0399107520000896</c:v>
                </c:pt>
                <c:pt idx="117">
                  <c:v>2.1388817890000915</c:v>
                </c:pt>
                <c:pt idx="118">
                  <c:v>2.2378528260000934</c:v>
                </c:pt>
                <c:pt idx="119">
                  <c:v>2.3368238630000953</c:v>
                </c:pt>
                <c:pt idx="120">
                  <c:v>2.4357949000000971</c:v>
                </c:pt>
                <c:pt idx="121">
                  <c:v>2.534765937000099</c:v>
                </c:pt>
                <c:pt idx="122">
                  <c:v>2.6337369740001009</c:v>
                </c:pt>
                <c:pt idx="123">
                  <c:v>2.7327080110001027</c:v>
                </c:pt>
                <c:pt idx="124">
                  <c:v>2.8316790480001011</c:v>
                </c:pt>
                <c:pt idx="125">
                  <c:v>2.9306500850001029</c:v>
                </c:pt>
                <c:pt idx="126">
                  <c:v>3.0296211220001048</c:v>
                </c:pt>
                <c:pt idx="127">
                  <c:v>3.1285921590001067</c:v>
                </c:pt>
                <c:pt idx="128">
                  <c:v>3.2275631960001085</c:v>
                </c:pt>
                <c:pt idx="129">
                  <c:v>3.3265342330001104</c:v>
                </c:pt>
                <c:pt idx="130">
                  <c:v>3.4255052700001123</c:v>
                </c:pt>
                <c:pt idx="131">
                  <c:v>3.5244763070001142</c:v>
                </c:pt>
                <c:pt idx="132">
                  <c:v>3.6234473440001125</c:v>
                </c:pt>
                <c:pt idx="133">
                  <c:v>3.7224183810001144</c:v>
                </c:pt>
                <c:pt idx="134">
                  <c:v>3.8213894180001162</c:v>
                </c:pt>
                <c:pt idx="135">
                  <c:v>3.9203604550001181</c:v>
                </c:pt>
                <c:pt idx="136">
                  <c:v>4.01933149200012</c:v>
                </c:pt>
                <c:pt idx="137">
                  <c:v>4.1183025290001218</c:v>
                </c:pt>
                <c:pt idx="138">
                  <c:v>4.2172735660001237</c:v>
                </c:pt>
                <c:pt idx="139">
                  <c:v>4.316244603000122</c:v>
                </c:pt>
                <c:pt idx="140">
                  <c:v>4.4152156400001239</c:v>
                </c:pt>
                <c:pt idx="141">
                  <c:v>4.5141866770001258</c:v>
                </c:pt>
                <c:pt idx="142">
                  <c:v>4.6131577140001276</c:v>
                </c:pt>
                <c:pt idx="143">
                  <c:v>4.7121287510001295</c:v>
                </c:pt>
                <c:pt idx="144">
                  <c:v>4.8110997880001314</c:v>
                </c:pt>
                <c:pt idx="145">
                  <c:v>4.9100708250001333</c:v>
                </c:pt>
                <c:pt idx="146">
                  <c:v>5.0090418620001351</c:v>
                </c:pt>
                <c:pt idx="147">
                  <c:v>5.1080128990001334</c:v>
                </c:pt>
                <c:pt idx="148">
                  <c:v>5.2069839360001353</c:v>
                </c:pt>
                <c:pt idx="149">
                  <c:v>5.3059549730001372</c:v>
                </c:pt>
                <c:pt idx="150">
                  <c:v>5.4049260100001391</c:v>
                </c:pt>
              </c:numCache>
            </c:numRef>
          </c:yVal>
          <c:smooth val="0"/>
        </c:ser>
        <c:ser>
          <c:idx val="4"/>
          <c:order val="1"/>
          <c:tx>
            <c:strRef>
              <c:f>Crossover!$E$6</c:f>
              <c:strCache>
                <c:ptCount val="1"/>
                <c:pt idx="0">
                  <c:v>Geometric Risk Derivative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Crossover!$C$7:$C$187</c:f>
              <c:numCache>
                <c:formatCode>0.00</c:formatCode>
                <c:ptCount val="181"/>
                <c:pt idx="0">
                  <c:v>6</c:v>
                </c:pt>
                <c:pt idx="1">
                  <c:v>6.05</c:v>
                </c:pt>
                <c:pt idx="2">
                  <c:v>6.1</c:v>
                </c:pt>
                <c:pt idx="3">
                  <c:v>6.1499999999999995</c:v>
                </c:pt>
                <c:pt idx="4">
                  <c:v>6.1999999999999993</c:v>
                </c:pt>
                <c:pt idx="5">
                  <c:v>6.2499999999999991</c:v>
                </c:pt>
                <c:pt idx="6">
                  <c:v>6.2999999999999989</c:v>
                </c:pt>
                <c:pt idx="7">
                  <c:v>6.3499999999999988</c:v>
                </c:pt>
                <c:pt idx="8">
                  <c:v>6.3999999999999986</c:v>
                </c:pt>
                <c:pt idx="9">
                  <c:v>6.4499999999999984</c:v>
                </c:pt>
                <c:pt idx="10">
                  <c:v>6.4999999999999982</c:v>
                </c:pt>
                <c:pt idx="11">
                  <c:v>6.549999999999998</c:v>
                </c:pt>
                <c:pt idx="12">
                  <c:v>6.5999999999999979</c:v>
                </c:pt>
                <c:pt idx="13">
                  <c:v>6.6499999999999977</c:v>
                </c:pt>
                <c:pt idx="14">
                  <c:v>6.6999999999999975</c:v>
                </c:pt>
                <c:pt idx="15">
                  <c:v>6.7499999999999973</c:v>
                </c:pt>
                <c:pt idx="16">
                  <c:v>6.7999999999999972</c:v>
                </c:pt>
                <c:pt idx="17">
                  <c:v>6.849999999999997</c:v>
                </c:pt>
                <c:pt idx="18">
                  <c:v>6.8999999999999968</c:v>
                </c:pt>
                <c:pt idx="19">
                  <c:v>6.9499999999999966</c:v>
                </c:pt>
                <c:pt idx="20">
                  <c:v>6.9999999999999964</c:v>
                </c:pt>
                <c:pt idx="21">
                  <c:v>7.0499999999999963</c:v>
                </c:pt>
                <c:pt idx="22">
                  <c:v>7.0999999999999961</c:v>
                </c:pt>
                <c:pt idx="23">
                  <c:v>7.1499999999999959</c:v>
                </c:pt>
                <c:pt idx="24">
                  <c:v>7.1999999999999957</c:v>
                </c:pt>
                <c:pt idx="25">
                  <c:v>7.2499999999999956</c:v>
                </c:pt>
                <c:pt idx="26">
                  <c:v>7.2999999999999954</c:v>
                </c:pt>
                <c:pt idx="27">
                  <c:v>7.3499999999999952</c:v>
                </c:pt>
                <c:pt idx="28">
                  <c:v>7.399999999999995</c:v>
                </c:pt>
                <c:pt idx="29">
                  <c:v>7.4499999999999948</c:v>
                </c:pt>
                <c:pt idx="30">
                  <c:v>7.4999999999999947</c:v>
                </c:pt>
                <c:pt idx="31">
                  <c:v>7.5499999999999945</c:v>
                </c:pt>
                <c:pt idx="32">
                  <c:v>7.5999999999999943</c:v>
                </c:pt>
                <c:pt idx="33">
                  <c:v>7.6499999999999941</c:v>
                </c:pt>
                <c:pt idx="34">
                  <c:v>7.699999999999994</c:v>
                </c:pt>
                <c:pt idx="35">
                  <c:v>7.7499999999999938</c:v>
                </c:pt>
                <c:pt idx="36">
                  <c:v>7.7999999999999936</c:v>
                </c:pt>
                <c:pt idx="37">
                  <c:v>7.8499999999999934</c:v>
                </c:pt>
                <c:pt idx="38">
                  <c:v>7.8999999999999932</c:v>
                </c:pt>
                <c:pt idx="39">
                  <c:v>7.9499999999999931</c:v>
                </c:pt>
                <c:pt idx="40">
                  <c:v>7.9999999999999929</c:v>
                </c:pt>
                <c:pt idx="41">
                  <c:v>8.0499999999999936</c:v>
                </c:pt>
                <c:pt idx="42">
                  <c:v>8.0999999999999943</c:v>
                </c:pt>
                <c:pt idx="43">
                  <c:v>8.149999999999995</c:v>
                </c:pt>
                <c:pt idx="44">
                  <c:v>8.1999999999999957</c:v>
                </c:pt>
                <c:pt idx="45">
                  <c:v>8.2499999999999964</c:v>
                </c:pt>
                <c:pt idx="46">
                  <c:v>8.2999999999999972</c:v>
                </c:pt>
                <c:pt idx="47">
                  <c:v>8.3499999999999979</c:v>
                </c:pt>
                <c:pt idx="48">
                  <c:v>8.3999999999999986</c:v>
                </c:pt>
                <c:pt idx="49">
                  <c:v>8.4499999999999993</c:v>
                </c:pt>
                <c:pt idx="50">
                  <c:v>8.5</c:v>
                </c:pt>
                <c:pt idx="51">
                  <c:v>8.5500000000000007</c:v>
                </c:pt>
                <c:pt idx="52">
                  <c:v>8.6000000000000014</c:v>
                </c:pt>
                <c:pt idx="53">
                  <c:v>8.6500000000000021</c:v>
                </c:pt>
                <c:pt idx="54">
                  <c:v>8.7000000000000028</c:v>
                </c:pt>
                <c:pt idx="55">
                  <c:v>8.7500000000000036</c:v>
                </c:pt>
                <c:pt idx="56">
                  <c:v>8.8000000000000043</c:v>
                </c:pt>
                <c:pt idx="57">
                  <c:v>8.850000000000005</c:v>
                </c:pt>
                <c:pt idx="58">
                  <c:v>8.9000000000000057</c:v>
                </c:pt>
                <c:pt idx="59">
                  <c:v>8.9500000000000064</c:v>
                </c:pt>
                <c:pt idx="60">
                  <c:v>9.0000000000000071</c:v>
                </c:pt>
                <c:pt idx="61">
                  <c:v>9.0500000000000078</c:v>
                </c:pt>
                <c:pt idx="62">
                  <c:v>9.1000000000000085</c:v>
                </c:pt>
                <c:pt idx="63">
                  <c:v>9.1500000000000092</c:v>
                </c:pt>
                <c:pt idx="64">
                  <c:v>9.2000000000000099</c:v>
                </c:pt>
                <c:pt idx="65">
                  <c:v>9.2500000000000107</c:v>
                </c:pt>
                <c:pt idx="66">
                  <c:v>9.3000000000000114</c:v>
                </c:pt>
                <c:pt idx="67">
                  <c:v>9.3500000000000121</c:v>
                </c:pt>
                <c:pt idx="68">
                  <c:v>9.4000000000000128</c:v>
                </c:pt>
                <c:pt idx="69">
                  <c:v>9.4500000000000135</c:v>
                </c:pt>
                <c:pt idx="70">
                  <c:v>9.5000000000000142</c:v>
                </c:pt>
                <c:pt idx="71">
                  <c:v>9.5500000000000149</c:v>
                </c:pt>
                <c:pt idx="72">
                  <c:v>9.6000000000000156</c:v>
                </c:pt>
                <c:pt idx="73">
                  <c:v>9.6500000000000163</c:v>
                </c:pt>
                <c:pt idx="74">
                  <c:v>9.7000000000000171</c:v>
                </c:pt>
                <c:pt idx="75">
                  <c:v>9.7500000000000178</c:v>
                </c:pt>
                <c:pt idx="76">
                  <c:v>9.8000000000000185</c:v>
                </c:pt>
                <c:pt idx="77">
                  <c:v>9.8500000000000192</c:v>
                </c:pt>
                <c:pt idx="78">
                  <c:v>9.9000000000000199</c:v>
                </c:pt>
                <c:pt idx="79">
                  <c:v>9.9500000000000206</c:v>
                </c:pt>
                <c:pt idx="80">
                  <c:v>10.000000000000021</c:v>
                </c:pt>
                <c:pt idx="81">
                  <c:v>10.050000000000022</c:v>
                </c:pt>
                <c:pt idx="82">
                  <c:v>10.100000000000023</c:v>
                </c:pt>
                <c:pt idx="83">
                  <c:v>10.150000000000023</c:v>
                </c:pt>
                <c:pt idx="84">
                  <c:v>10.200000000000024</c:v>
                </c:pt>
                <c:pt idx="85">
                  <c:v>10.250000000000025</c:v>
                </c:pt>
                <c:pt idx="86">
                  <c:v>10.300000000000026</c:v>
                </c:pt>
                <c:pt idx="87">
                  <c:v>10.350000000000026</c:v>
                </c:pt>
                <c:pt idx="88">
                  <c:v>10.400000000000027</c:v>
                </c:pt>
                <c:pt idx="89">
                  <c:v>10.450000000000028</c:v>
                </c:pt>
                <c:pt idx="90">
                  <c:v>10.500000000000028</c:v>
                </c:pt>
                <c:pt idx="91">
                  <c:v>10.550000000000029</c:v>
                </c:pt>
                <c:pt idx="92">
                  <c:v>10.60000000000003</c:v>
                </c:pt>
                <c:pt idx="93">
                  <c:v>10.650000000000031</c:v>
                </c:pt>
                <c:pt idx="94">
                  <c:v>10.700000000000031</c:v>
                </c:pt>
                <c:pt idx="95">
                  <c:v>10.750000000000032</c:v>
                </c:pt>
                <c:pt idx="96">
                  <c:v>10.800000000000033</c:v>
                </c:pt>
                <c:pt idx="97">
                  <c:v>10.850000000000033</c:v>
                </c:pt>
                <c:pt idx="98">
                  <c:v>10.900000000000034</c:v>
                </c:pt>
                <c:pt idx="99">
                  <c:v>10.950000000000035</c:v>
                </c:pt>
                <c:pt idx="100">
                  <c:v>11.000000000000036</c:v>
                </c:pt>
                <c:pt idx="101">
                  <c:v>11.050000000000036</c:v>
                </c:pt>
                <c:pt idx="102">
                  <c:v>11.100000000000037</c:v>
                </c:pt>
                <c:pt idx="103">
                  <c:v>11.150000000000038</c:v>
                </c:pt>
                <c:pt idx="104">
                  <c:v>11.200000000000038</c:v>
                </c:pt>
                <c:pt idx="105">
                  <c:v>11.250000000000039</c:v>
                </c:pt>
                <c:pt idx="106">
                  <c:v>11.30000000000004</c:v>
                </c:pt>
                <c:pt idx="107">
                  <c:v>11.350000000000041</c:v>
                </c:pt>
                <c:pt idx="108">
                  <c:v>11.400000000000041</c:v>
                </c:pt>
                <c:pt idx="109">
                  <c:v>11.450000000000042</c:v>
                </c:pt>
                <c:pt idx="110">
                  <c:v>11.500000000000043</c:v>
                </c:pt>
                <c:pt idx="111">
                  <c:v>11.550000000000043</c:v>
                </c:pt>
                <c:pt idx="112">
                  <c:v>11.600000000000044</c:v>
                </c:pt>
                <c:pt idx="113">
                  <c:v>11.650000000000045</c:v>
                </c:pt>
                <c:pt idx="114">
                  <c:v>11.700000000000045</c:v>
                </c:pt>
                <c:pt idx="115">
                  <c:v>11.750000000000046</c:v>
                </c:pt>
                <c:pt idx="116">
                  <c:v>11.800000000000047</c:v>
                </c:pt>
                <c:pt idx="117">
                  <c:v>11.850000000000048</c:v>
                </c:pt>
                <c:pt idx="118">
                  <c:v>11.900000000000048</c:v>
                </c:pt>
                <c:pt idx="119">
                  <c:v>11.950000000000049</c:v>
                </c:pt>
                <c:pt idx="120">
                  <c:v>12.00000000000005</c:v>
                </c:pt>
                <c:pt idx="121">
                  <c:v>12.05000000000005</c:v>
                </c:pt>
                <c:pt idx="122">
                  <c:v>12.100000000000051</c:v>
                </c:pt>
                <c:pt idx="123">
                  <c:v>12.150000000000052</c:v>
                </c:pt>
                <c:pt idx="124">
                  <c:v>12.200000000000053</c:v>
                </c:pt>
                <c:pt idx="125">
                  <c:v>12.250000000000053</c:v>
                </c:pt>
                <c:pt idx="126">
                  <c:v>12.300000000000054</c:v>
                </c:pt>
                <c:pt idx="127">
                  <c:v>12.350000000000055</c:v>
                </c:pt>
                <c:pt idx="128">
                  <c:v>12.400000000000055</c:v>
                </c:pt>
                <c:pt idx="129">
                  <c:v>12.450000000000056</c:v>
                </c:pt>
                <c:pt idx="130">
                  <c:v>12.500000000000057</c:v>
                </c:pt>
                <c:pt idx="131">
                  <c:v>12.550000000000058</c:v>
                </c:pt>
                <c:pt idx="132">
                  <c:v>12.600000000000058</c:v>
                </c:pt>
                <c:pt idx="133">
                  <c:v>12.650000000000059</c:v>
                </c:pt>
                <c:pt idx="134">
                  <c:v>12.70000000000006</c:v>
                </c:pt>
                <c:pt idx="135">
                  <c:v>12.75000000000006</c:v>
                </c:pt>
                <c:pt idx="136">
                  <c:v>12.800000000000061</c:v>
                </c:pt>
                <c:pt idx="137">
                  <c:v>12.850000000000062</c:v>
                </c:pt>
                <c:pt idx="138">
                  <c:v>12.900000000000063</c:v>
                </c:pt>
                <c:pt idx="139">
                  <c:v>12.950000000000063</c:v>
                </c:pt>
                <c:pt idx="140">
                  <c:v>13.000000000000064</c:v>
                </c:pt>
                <c:pt idx="141">
                  <c:v>13.050000000000065</c:v>
                </c:pt>
                <c:pt idx="142">
                  <c:v>13.100000000000065</c:v>
                </c:pt>
                <c:pt idx="143">
                  <c:v>13.150000000000066</c:v>
                </c:pt>
                <c:pt idx="144">
                  <c:v>13.200000000000067</c:v>
                </c:pt>
                <c:pt idx="145">
                  <c:v>13.250000000000068</c:v>
                </c:pt>
                <c:pt idx="146">
                  <c:v>13.300000000000068</c:v>
                </c:pt>
                <c:pt idx="147">
                  <c:v>13.350000000000069</c:v>
                </c:pt>
                <c:pt idx="148">
                  <c:v>13.40000000000007</c:v>
                </c:pt>
                <c:pt idx="149">
                  <c:v>13.45000000000007</c:v>
                </c:pt>
                <c:pt idx="150">
                  <c:v>13.500000000000071</c:v>
                </c:pt>
                <c:pt idx="151">
                  <c:v>13.550000000000072</c:v>
                </c:pt>
                <c:pt idx="152">
                  <c:v>13.600000000000072</c:v>
                </c:pt>
                <c:pt idx="153">
                  <c:v>13.650000000000073</c:v>
                </c:pt>
                <c:pt idx="154">
                  <c:v>13.700000000000074</c:v>
                </c:pt>
                <c:pt idx="155">
                  <c:v>13.750000000000075</c:v>
                </c:pt>
                <c:pt idx="156">
                  <c:v>13.800000000000075</c:v>
                </c:pt>
                <c:pt idx="157">
                  <c:v>13.850000000000076</c:v>
                </c:pt>
                <c:pt idx="158">
                  <c:v>13.900000000000077</c:v>
                </c:pt>
                <c:pt idx="159">
                  <c:v>13.950000000000077</c:v>
                </c:pt>
                <c:pt idx="160">
                  <c:v>14.000000000000078</c:v>
                </c:pt>
                <c:pt idx="161">
                  <c:v>14.050000000000079</c:v>
                </c:pt>
                <c:pt idx="162">
                  <c:v>14.10000000000008</c:v>
                </c:pt>
                <c:pt idx="163">
                  <c:v>14.15000000000008</c:v>
                </c:pt>
                <c:pt idx="164">
                  <c:v>14.200000000000081</c:v>
                </c:pt>
                <c:pt idx="165">
                  <c:v>14.250000000000082</c:v>
                </c:pt>
                <c:pt idx="166">
                  <c:v>14.300000000000082</c:v>
                </c:pt>
                <c:pt idx="167">
                  <c:v>14.350000000000083</c:v>
                </c:pt>
                <c:pt idx="168">
                  <c:v>14.400000000000084</c:v>
                </c:pt>
                <c:pt idx="169">
                  <c:v>14.450000000000085</c:v>
                </c:pt>
                <c:pt idx="170">
                  <c:v>14.500000000000085</c:v>
                </c:pt>
                <c:pt idx="171">
                  <c:v>14.550000000000086</c:v>
                </c:pt>
                <c:pt idx="172">
                  <c:v>14.600000000000087</c:v>
                </c:pt>
                <c:pt idx="173">
                  <c:v>14.650000000000087</c:v>
                </c:pt>
                <c:pt idx="174">
                  <c:v>14.700000000000088</c:v>
                </c:pt>
                <c:pt idx="175">
                  <c:v>14.750000000000089</c:v>
                </c:pt>
                <c:pt idx="176">
                  <c:v>14.80000000000009</c:v>
                </c:pt>
                <c:pt idx="177">
                  <c:v>14.85000000000009</c:v>
                </c:pt>
                <c:pt idx="178">
                  <c:v>14.900000000000091</c:v>
                </c:pt>
                <c:pt idx="179">
                  <c:v>14.950000000000092</c:v>
                </c:pt>
                <c:pt idx="180">
                  <c:v>15.000000000000092</c:v>
                </c:pt>
              </c:numCache>
            </c:numRef>
          </c:xVal>
          <c:yVal>
            <c:numRef>
              <c:f>Crossover!$E$7:$E$187</c:f>
              <c:numCache>
                <c:formatCode>0.000</c:formatCode>
                <c:ptCount val="181"/>
                <c:pt idx="0">
                  <c:v>10.005597732754683</c:v>
                </c:pt>
                <c:pt idx="1">
                  <c:v>9.7247188755095095</c:v>
                </c:pt>
                <c:pt idx="2">
                  <c:v>9.446699908374649</c:v>
                </c:pt>
                <c:pt idx="3">
                  <c:v>9.1715408313501054</c:v>
                </c:pt>
                <c:pt idx="4">
                  <c:v>8.8992416444358664</c:v>
                </c:pt>
                <c:pt idx="5">
                  <c:v>8.6298023476319337</c:v>
                </c:pt>
                <c:pt idx="6">
                  <c:v>8.3632229409383054</c:v>
                </c:pt>
                <c:pt idx="7">
                  <c:v>8.0995034243550101</c:v>
                </c:pt>
                <c:pt idx="8">
                  <c:v>7.8386437978819989</c:v>
                </c:pt>
                <c:pt idx="9">
                  <c:v>7.5806440615193074</c:v>
                </c:pt>
                <c:pt idx="10">
                  <c:v>7.325504215266939</c:v>
                </c:pt>
                <c:pt idx="11">
                  <c:v>7.073224259124852</c:v>
                </c:pt>
                <c:pt idx="12">
                  <c:v>6.8238041930930944</c:v>
                </c:pt>
                <c:pt idx="13">
                  <c:v>6.5772440171716307</c:v>
                </c:pt>
                <c:pt idx="14">
                  <c:v>6.3335437313604972</c:v>
                </c:pt>
                <c:pt idx="15">
                  <c:v>6.0927033356596567</c:v>
                </c:pt>
                <c:pt idx="16">
                  <c:v>5.8547228300691341</c:v>
                </c:pt>
                <c:pt idx="17">
                  <c:v>5.6196022145889293</c:v>
                </c:pt>
                <c:pt idx="18">
                  <c:v>5.3873414892190175</c:v>
                </c:pt>
                <c:pt idx="19">
                  <c:v>5.1579406539594235</c:v>
                </c:pt>
                <c:pt idx="20">
                  <c:v>4.9313997088101358</c:v>
                </c:pt>
                <c:pt idx="21">
                  <c:v>4.7077186537711784</c:v>
                </c:pt>
                <c:pt idx="22">
                  <c:v>4.4868974888425006</c:v>
                </c:pt>
                <c:pt idx="23">
                  <c:v>4.2689362140241407</c:v>
                </c:pt>
                <c:pt idx="24">
                  <c:v>4.0538348293161128</c:v>
                </c:pt>
                <c:pt idx="25">
                  <c:v>3.8415933347183642</c:v>
                </c:pt>
                <c:pt idx="26">
                  <c:v>3.6322117302309338</c:v>
                </c:pt>
                <c:pt idx="27">
                  <c:v>3.4256900158538084</c:v>
                </c:pt>
                <c:pt idx="28">
                  <c:v>3.2220281915870141</c:v>
                </c:pt>
                <c:pt idx="29">
                  <c:v>3.0212262574305129</c:v>
                </c:pt>
                <c:pt idx="30">
                  <c:v>2.8232842133843166</c:v>
                </c:pt>
                <c:pt idx="31">
                  <c:v>2.6282020594484385</c:v>
                </c:pt>
                <c:pt idx="32">
                  <c:v>2.4359797956228788</c:v>
                </c:pt>
                <c:pt idx="33">
                  <c:v>2.2466174219076116</c:v>
                </c:pt>
                <c:pt idx="34">
                  <c:v>2.0601149383026627</c:v>
                </c:pt>
                <c:pt idx="35">
                  <c:v>1.8764723448080189</c:v>
                </c:pt>
                <c:pt idx="36">
                  <c:v>1.6956896414236933</c:v>
                </c:pt>
                <c:pt idx="37">
                  <c:v>1.517766828149673</c:v>
                </c:pt>
                <c:pt idx="38">
                  <c:v>1.3427039049859584</c:v>
                </c:pt>
                <c:pt idx="39">
                  <c:v>1.1705008719325618</c:v>
                </c:pt>
                <c:pt idx="40">
                  <c:v>1.0011577289894704</c:v>
                </c:pt>
                <c:pt idx="41">
                  <c:v>0.8346744761566719</c:v>
                </c:pt>
                <c:pt idx="42">
                  <c:v>0.67105111343421686</c:v>
                </c:pt>
                <c:pt idx="43">
                  <c:v>0.51028764082204181</c:v>
                </c:pt>
                <c:pt idx="44">
                  <c:v>0.35238405832018493</c:v>
                </c:pt>
                <c:pt idx="45">
                  <c:v>0.19734036592863344</c:v>
                </c:pt>
                <c:pt idx="46">
                  <c:v>4.5156563647412711E-2</c:v>
                </c:pt>
                <c:pt idx="47">
                  <c:v>0.10416734852351528</c:v>
                </c:pt>
                <c:pt idx="48">
                  <c:v>0.25063137058413787</c:v>
                </c:pt>
                <c:pt idx="49">
                  <c:v>0.39423550253444234</c:v>
                </c:pt>
                <c:pt idx="50">
                  <c:v>0.5349797443744414</c:v>
                </c:pt>
                <c:pt idx="51">
                  <c:v>0.67286409610413511</c:v>
                </c:pt>
                <c:pt idx="52">
                  <c:v>0.80788855772349799</c:v>
                </c:pt>
                <c:pt idx="53">
                  <c:v>0.94005312923258078</c:v>
                </c:pt>
                <c:pt idx="54">
                  <c:v>1.0693578106313328</c:v>
                </c:pt>
                <c:pt idx="55">
                  <c:v>1.1958026019197796</c:v>
                </c:pt>
                <c:pt idx="56">
                  <c:v>1.3193875030979207</c:v>
                </c:pt>
                <c:pt idx="57">
                  <c:v>1.4401125141657438</c:v>
                </c:pt>
                <c:pt idx="58">
                  <c:v>1.5579776351232617</c:v>
                </c:pt>
                <c:pt idx="59">
                  <c:v>1.6729828659704613</c:v>
                </c:pt>
                <c:pt idx="60">
                  <c:v>1.7851282067073808</c:v>
                </c:pt>
                <c:pt idx="61">
                  <c:v>1.8944136573339443</c:v>
                </c:pt>
                <c:pt idx="62">
                  <c:v>2.0008392178502405</c:v>
                </c:pt>
                <c:pt idx="63">
                  <c:v>2.1044048882562185</c:v>
                </c:pt>
                <c:pt idx="64">
                  <c:v>2.2051106685518658</c:v>
                </c:pt>
                <c:pt idx="65">
                  <c:v>2.3029565587372072</c:v>
                </c:pt>
                <c:pt idx="66">
                  <c:v>2.3979425588122689</c:v>
                </c:pt>
                <c:pt idx="67">
                  <c:v>2.4900686687769875</c:v>
                </c:pt>
                <c:pt idx="68">
                  <c:v>2.5793348886314131</c:v>
                </c:pt>
                <c:pt idx="69">
                  <c:v>2.6657412183755334</c:v>
                </c:pt>
                <c:pt idx="70">
                  <c:v>2.7492876580093224</c:v>
                </c:pt>
                <c:pt idx="71">
                  <c:v>2.8299742075328065</c:v>
                </c:pt>
                <c:pt idx="72">
                  <c:v>2.9078008669460105</c:v>
                </c:pt>
                <c:pt idx="73">
                  <c:v>2.9827676362488833</c:v>
                </c:pt>
                <c:pt idx="74">
                  <c:v>3.0548745154414259</c:v>
                </c:pt>
                <c:pt idx="75">
                  <c:v>3.1241215045236883</c:v>
                </c:pt>
                <c:pt idx="76">
                  <c:v>3.1905086034956449</c:v>
                </c:pt>
                <c:pt idx="77">
                  <c:v>3.2540358123572712</c:v>
                </c:pt>
                <c:pt idx="78">
                  <c:v>3.3147031311085917</c:v>
                </c:pt>
                <c:pt idx="79">
                  <c:v>3.3725105597496072</c:v>
                </c:pt>
                <c:pt idx="80">
                  <c:v>3.4274580982803045</c:v>
                </c:pt>
                <c:pt idx="81">
                  <c:v>3.4795457467006963</c:v>
                </c:pt>
                <c:pt idx="82">
                  <c:v>3.5287735050107698</c:v>
                </c:pt>
                <c:pt idx="83">
                  <c:v>3.5751413732105637</c:v>
                </c:pt>
                <c:pt idx="84">
                  <c:v>3.6186493513000264</c:v>
                </c:pt>
                <c:pt idx="85">
                  <c:v>3.6592974392791713</c:v>
                </c:pt>
                <c:pt idx="86">
                  <c:v>3.6970856371480232</c:v>
                </c:pt>
                <c:pt idx="87">
                  <c:v>3.7320139449065572</c:v>
                </c:pt>
                <c:pt idx="88">
                  <c:v>3.764082362554773</c:v>
                </c:pt>
                <c:pt idx="89">
                  <c:v>3.7932908900927087</c:v>
                </c:pt>
                <c:pt idx="90">
                  <c:v>3.8196395275203012</c:v>
                </c:pt>
                <c:pt idx="91">
                  <c:v>3.8431282748375879</c:v>
                </c:pt>
                <c:pt idx="92">
                  <c:v>3.8637571320445696</c:v>
                </c:pt>
                <c:pt idx="93">
                  <c:v>3.8815260991412712</c:v>
                </c:pt>
                <c:pt idx="94">
                  <c:v>3.8964351761276292</c:v>
                </c:pt>
                <c:pt idx="95">
                  <c:v>3.9084843630036814</c:v>
                </c:pt>
                <c:pt idx="96">
                  <c:v>3.9176736597694415</c:v>
                </c:pt>
                <c:pt idx="97">
                  <c:v>3.9240030664248704</c:v>
                </c:pt>
                <c:pt idx="98">
                  <c:v>3.9274725829699944</c:v>
                </c:pt>
                <c:pt idx="99">
                  <c:v>3.9280822094048378</c:v>
                </c:pt>
                <c:pt idx="100">
                  <c:v>3.9258319457293256</c:v>
                </c:pt>
                <c:pt idx="101">
                  <c:v>3.92072179194352</c:v>
                </c:pt>
                <c:pt idx="102">
                  <c:v>3.9127517480474094</c:v>
                </c:pt>
                <c:pt idx="103">
                  <c:v>3.9019218140409935</c:v>
                </c:pt>
                <c:pt idx="104">
                  <c:v>3.8882319899242592</c:v>
                </c:pt>
                <c:pt idx="105">
                  <c:v>3.8716822756972071</c:v>
                </c:pt>
                <c:pt idx="106">
                  <c:v>3.8522726713598874</c:v>
                </c:pt>
                <c:pt idx="107">
                  <c:v>3.8300031769122116</c:v>
                </c:pt>
                <c:pt idx="108">
                  <c:v>3.8048737923542304</c:v>
                </c:pt>
                <c:pt idx="109">
                  <c:v>3.7768845176859691</c:v>
                </c:pt>
                <c:pt idx="110">
                  <c:v>3.7460353529073771</c:v>
                </c:pt>
                <c:pt idx="111">
                  <c:v>3.7123262980184673</c:v>
                </c:pt>
                <c:pt idx="112">
                  <c:v>3.6757573530192515</c:v>
                </c:pt>
                <c:pt idx="113">
                  <c:v>3.6363285179097433</c:v>
                </c:pt>
                <c:pt idx="114">
                  <c:v>3.5940397926899172</c:v>
                </c:pt>
                <c:pt idx="115">
                  <c:v>3.5488911773597724</c:v>
                </c:pt>
                <c:pt idx="116">
                  <c:v>3.5008826719193356</c:v>
                </c:pt>
                <c:pt idx="117">
                  <c:v>3.4500142763685804</c:v>
                </c:pt>
                <c:pt idx="118">
                  <c:v>3.396285990707494</c:v>
                </c:pt>
                <c:pt idx="119">
                  <c:v>3.3396978149361156</c:v>
                </c:pt>
                <c:pt idx="120">
                  <c:v>3.2802497490544438</c:v>
                </c:pt>
                <c:pt idx="121">
                  <c:v>3.2179417930624417</c:v>
                </c:pt>
                <c:pt idx="122">
                  <c:v>3.1527739469601213</c:v>
                </c:pt>
                <c:pt idx="123">
                  <c:v>3.0847462107475336</c:v>
                </c:pt>
                <c:pt idx="124">
                  <c:v>3.0138585844245895</c:v>
                </c:pt>
                <c:pt idx="125">
                  <c:v>2.9401110679913405</c:v>
                </c:pt>
                <c:pt idx="126">
                  <c:v>2.8635036614478238</c:v>
                </c:pt>
                <c:pt idx="127">
                  <c:v>2.7840363647939639</c:v>
                </c:pt>
                <c:pt idx="128">
                  <c:v>2.7017091780297728</c:v>
                </c:pt>
                <c:pt idx="129">
                  <c:v>2.6165221011553017</c:v>
                </c:pt>
                <c:pt idx="130">
                  <c:v>2.528475134170538</c:v>
                </c:pt>
                <c:pt idx="131">
                  <c:v>2.4375682770754312</c:v>
                </c:pt>
                <c:pt idx="132">
                  <c:v>2.3438015298700186</c:v>
                </c:pt>
                <c:pt idx="133">
                  <c:v>2.2471748925543258</c:v>
                </c:pt>
                <c:pt idx="134">
                  <c:v>2.1476883651282899</c:v>
                </c:pt>
                <c:pt idx="135">
                  <c:v>2.0453419475919485</c:v>
                </c:pt>
                <c:pt idx="136">
                  <c:v>1.9401356399453269</c:v>
                </c:pt>
                <c:pt idx="137">
                  <c:v>1.8320694421883621</c:v>
                </c:pt>
                <c:pt idx="138">
                  <c:v>1.7211433543210917</c:v>
                </c:pt>
                <c:pt idx="139">
                  <c:v>1.6073573763435158</c:v>
                </c:pt>
                <c:pt idx="140">
                  <c:v>1.4907115082556601</c:v>
                </c:pt>
                <c:pt idx="141">
                  <c:v>1.3712057500574482</c:v>
                </c:pt>
                <c:pt idx="142">
                  <c:v>1.2488401017489306</c:v>
                </c:pt>
                <c:pt idx="143">
                  <c:v>1.1236145633301333</c:v>
                </c:pt>
                <c:pt idx="144">
                  <c:v>0.99552913480100502</c:v>
                </c:pt>
                <c:pt idx="145">
                  <c:v>0.86458381616157143</c:v>
                </c:pt>
                <c:pt idx="146">
                  <c:v>0.73077860741183231</c:v>
                </c:pt>
                <c:pt idx="147">
                  <c:v>0.59411350855178791</c:v>
                </c:pt>
                <c:pt idx="148">
                  <c:v>0.45458851958141266</c:v>
                </c:pt>
                <c:pt idx="149">
                  <c:v>0.31220364050075744</c:v>
                </c:pt>
                <c:pt idx="150">
                  <c:v>0.16695887130977136</c:v>
                </c:pt>
                <c:pt idx="151">
                  <c:v>1.8854212008479903E-2</c:v>
                </c:pt>
                <c:pt idx="152">
                  <c:v>0.13211033740311698</c:v>
                </c:pt>
                <c:pt idx="153">
                  <c:v>0.28593477692501923</c:v>
                </c:pt>
                <c:pt idx="154">
                  <c:v>0.44261910655723963</c:v>
                </c:pt>
                <c:pt idx="155">
                  <c:v>0.60216332629977809</c:v>
                </c:pt>
                <c:pt idx="156">
                  <c:v>0.76456743615262202</c:v>
                </c:pt>
                <c:pt idx="157">
                  <c:v>0.92983143611574592</c:v>
                </c:pt>
                <c:pt idx="158">
                  <c:v>1.0979553261892261</c:v>
                </c:pt>
                <c:pt idx="159">
                  <c:v>1.2689391063729989</c:v>
                </c:pt>
                <c:pt idx="160">
                  <c:v>1.4427827766670644</c:v>
                </c:pt>
                <c:pt idx="161">
                  <c:v>1.6194863370714607</c:v>
                </c:pt>
                <c:pt idx="162">
                  <c:v>1.7990497875861624</c:v>
                </c:pt>
                <c:pt idx="163">
                  <c:v>1.9814731282111568</c:v>
                </c:pt>
                <c:pt idx="164">
                  <c:v>2.1667563589464822</c:v>
                </c:pt>
                <c:pt idx="165">
                  <c:v>2.3548994797921128</c:v>
                </c:pt>
                <c:pt idx="166">
                  <c:v>2.5459024907480741</c:v>
                </c:pt>
                <c:pt idx="167">
                  <c:v>2.7397653918142648</c:v>
                </c:pt>
                <c:pt idx="168">
                  <c:v>2.9364881829908374</c:v>
                </c:pt>
                <c:pt idx="169">
                  <c:v>3.1360708642777402</c:v>
                </c:pt>
                <c:pt idx="170">
                  <c:v>3.3385134356748725</c:v>
                </c:pt>
                <c:pt idx="171">
                  <c:v>3.5438158971823865</c:v>
                </c:pt>
                <c:pt idx="172">
                  <c:v>3.7519782488001803</c:v>
                </c:pt>
                <c:pt idx="173">
                  <c:v>3.9630004905282541</c:v>
                </c:pt>
                <c:pt idx="174">
                  <c:v>4.1768826223666844</c:v>
                </c:pt>
                <c:pt idx="175">
                  <c:v>4.3936246443154197</c:v>
                </c:pt>
                <c:pt idx="176">
                  <c:v>4.6132265563744612</c:v>
                </c:pt>
                <c:pt idx="177">
                  <c:v>4.8356883585437815</c:v>
                </c:pt>
                <c:pt idx="178">
                  <c:v>5.0610100508234588</c:v>
                </c:pt>
                <c:pt idx="179">
                  <c:v>5.2891916332134414</c:v>
                </c:pt>
                <c:pt idx="180">
                  <c:v>5.5202331057136789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748104"/>
        <c:axId val="176748496"/>
      </c:scatterChart>
      <c:valAx>
        <c:axId val="176748104"/>
        <c:scaling>
          <c:orientation val="minMax"/>
          <c:max val="15"/>
          <c:min val="7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Duration</a:t>
                </a:r>
              </a:p>
            </c:rich>
          </c:tx>
          <c:layout>
            <c:manualLayout>
              <c:xMode val="edge"/>
              <c:yMode val="edge"/>
              <c:x val="0.39457032576810253"/>
              <c:y val="0.90176817288801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6748496"/>
        <c:crosses val="autoZero"/>
        <c:crossBetween val="midCat"/>
        <c:majorUnit val="1"/>
      </c:valAx>
      <c:valAx>
        <c:axId val="176748496"/>
        <c:scaling>
          <c:orientation val="minMax"/>
          <c:max val="12"/>
        </c:scaling>
        <c:delete val="0"/>
        <c:axPos val="l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Derivative</a:t>
                </a:r>
              </a:p>
            </c:rich>
          </c:tx>
          <c:layout>
            <c:manualLayout>
              <c:xMode val="edge"/>
              <c:yMode val="edge"/>
              <c:x val="1.8099547511312219E-2"/>
              <c:y val="0.447937131630648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6748104"/>
        <c:crossesAt val="0"/>
        <c:crossBetween val="midCat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642562439876011"/>
          <c:y val="0.19842829076620824"/>
          <c:w val="0.19095032125509193"/>
          <c:h val="9.233791748526523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15</xdr:row>
      <xdr:rowOff>38100</xdr:rowOff>
    </xdr:from>
    <xdr:to>
      <xdr:col>8</xdr:col>
      <xdr:colOff>400050</xdr:colOff>
      <xdr:row>43</xdr:row>
      <xdr:rowOff>76200</xdr:rowOff>
    </xdr:to>
    <xdr:graphicFrame macro="">
      <xdr:nvGraphicFramePr>
        <xdr:cNvPr id="1025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704850</xdr:colOff>
      <xdr:row>13</xdr:row>
      <xdr:rowOff>133350</xdr:rowOff>
    </xdr:from>
    <xdr:to>
      <xdr:col>18</xdr:col>
      <xdr:colOff>485775</xdr:colOff>
      <xdr:row>42</xdr:row>
      <xdr:rowOff>9525</xdr:rowOff>
    </xdr:to>
    <xdr:graphicFrame macro="">
      <xdr:nvGraphicFramePr>
        <xdr:cNvPr id="1026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4</xdr:col>
      <xdr:colOff>464132</xdr:colOff>
      <xdr:row>29</xdr:row>
      <xdr:rowOff>104775</xdr:rowOff>
    </xdr:from>
    <xdr:ext cx="348557" cy="335989"/>
    <xdr:sp macro="" textlink="">
      <xdr:nvSpPr>
        <xdr:cNvPr id="111632" name="Rectangle 16"/>
        <xdr:cNvSpPr>
          <a:spLocks noChangeArrowheads="1"/>
        </xdr:cNvSpPr>
      </xdr:nvSpPr>
      <xdr:spPr bwMode="auto">
        <a:xfrm>
          <a:off x="3674057" y="4800600"/>
          <a:ext cx="348557" cy="33598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lnSpc>
              <a:spcPts val="9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D3</a:t>
          </a:r>
        </a:p>
        <a:p>
          <a:pPr algn="l" rtl="0">
            <a:lnSpc>
              <a:spcPts val="7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4</xdr:col>
      <xdr:colOff>174053</xdr:colOff>
      <xdr:row>27</xdr:row>
      <xdr:rowOff>66675</xdr:rowOff>
    </xdr:from>
    <xdr:ext cx="348557" cy="348813"/>
    <xdr:sp macro="" textlink="">
      <xdr:nvSpPr>
        <xdr:cNvPr id="111633" name="Rectangle 17"/>
        <xdr:cNvSpPr>
          <a:spLocks noChangeArrowheads="1"/>
        </xdr:cNvSpPr>
      </xdr:nvSpPr>
      <xdr:spPr bwMode="auto">
        <a:xfrm>
          <a:off x="3383978" y="4438650"/>
          <a:ext cx="348557" cy="348813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lnSpc>
              <a:spcPts val="9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D4</a:t>
          </a:r>
        </a:p>
        <a:p>
          <a:pPr algn="l" rtl="0">
            <a:lnSpc>
              <a:spcPts val="8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3</xdr:col>
      <xdr:colOff>541194</xdr:colOff>
      <xdr:row>21</xdr:row>
      <xdr:rowOff>140278</xdr:rowOff>
    </xdr:from>
    <xdr:ext cx="633507" cy="643766"/>
    <xdr:sp macro="" textlink="">
      <xdr:nvSpPr>
        <xdr:cNvPr id="111634" name="Text Box 18"/>
        <xdr:cNvSpPr txBox="1">
          <a:spLocks noChangeArrowheads="1"/>
        </xdr:cNvSpPr>
      </xdr:nvSpPr>
      <xdr:spPr bwMode="auto">
        <a:xfrm>
          <a:off x="2798619" y="3540703"/>
          <a:ext cx="633507" cy="64376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lnSpc>
              <a:spcPts val="10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Normal </a:t>
          </a:r>
        </a:p>
        <a:p>
          <a:pPr algn="l" rtl="0">
            <a:lnSpc>
              <a:spcPts val="11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0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0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twoCellAnchor>
    <xdr:from>
      <xdr:col>11</xdr:col>
      <xdr:colOff>400050</xdr:colOff>
      <xdr:row>19</xdr:row>
      <xdr:rowOff>142875</xdr:rowOff>
    </xdr:from>
    <xdr:to>
      <xdr:col>11</xdr:col>
      <xdr:colOff>400050</xdr:colOff>
      <xdr:row>38</xdr:row>
      <xdr:rowOff>47625</xdr:rowOff>
    </xdr:to>
    <xdr:sp macro="" textlink="">
      <xdr:nvSpPr>
        <xdr:cNvPr id="1030" name="Line 19"/>
        <xdr:cNvSpPr>
          <a:spLocks noChangeShapeType="1"/>
        </xdr:cNvSpPr>
      </xdr:nvSpPr>
      <xdr:spPr bwMode="auto">
        <a:xfrm flipV="1">
          <a:off x="11868150" y="3219450"/>
          <a:ext cx="0" cy="2981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0.4958</cdr:x>
      <cdr:y>0.49927</cdr:y>
    </cdr:from>
    <cdr:to>
      <cdr:x>0.51185</cdr:x>
      <cdr:y>0.54211</cdr:y>
    </cdr:to>
    <cdr:sp macro="" textlink="">
      <cdr:nvSpPr>
        <cdr:cNvPr id="183297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89801" y="2290573"/>
          <a:ext cx="125837" cy="1962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18288" tIns="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US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0.45481</cdr:x>
      <cdr:y>0.73011</cdr:y>
    </cdr:from>
    <cdr:to>
      <cdr:x>0.57094</cdr:x>
      <cdr:y>0.82492</cdr:y>
    </cdr:to>
    <cdr:sp macro="" textlink="">
      <cdr:nvSpPr>
        <cdr:cNvPr id="220164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60958" y="3338063"/>
          <a:ext cx="909223" cy="4334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lnSpc>
              <a:spcPts val="11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Minimum</a:t>
          </a:r>
        </a:p>
        <a:p xmlns:a="http://schemas.openxmlformats.org/drawingml/2006/main">
          <a:pPr algn="l" rtl="0">
            <a:lnSpc>
              <a:spcPts val="11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Decompression</a:t>
          </a:r>
        </a:p>
        <a:p xmlns:a="http://schemas.openxmlformats.org/drawingml/2006/main">
          <a:pPr algn="l" rtl="0">
            <a:lnSpc>
              <a:spcPts val="10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Targe</a:t>
          </a:r>
          <a:r>
            <a:rPr lang="en-US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t</a:t>
          </a:r>
        </a:p>
      </cdr:txBody>
    </cdr:sp>
  </cdr:relSizeAnchor>
  <cdr:relSizeAnchor xmlns:cdr="http://schemas.openxmlformats.org/drawingml/2006/chartDrawing">
    <cdr:from>
      <cdr:x>0.41185</cdr:x>
      <cdr:y>0.37265</cdr:y>
    </cdr:from>
    <cdr:to>
      <cdr:x>0.45637</cdr:x>
      <cdr:y>0.45736</cdr:y>
    </cdr:to>
    <cdr:sp macro="" textlink="">
      <cdr:nvSpPr>
        <cdr:cNvPr id="220165" name="Rectangle 1029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24635" y="1703756"/>
          <a:ext cx="348557" cy="3872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cdr:spPr>
      <cdr:txBody>
        <a:bodyPr xmlns:a="http://schemas.openxmlformats.org/drawingml/2006/main" wrap="none" lIns="91440" tIns="45720" rIns="91440" bIns="4572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lnSpc>
              <a:spcPts val="11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D3</a:t>
          </a:r>
        </a:p>
        <a:p xmlns:a="http://schemas.openxmlformats.org/drawingml/2006/main">
          <a:pPr algn="l" rtl="0">
            <a:lnSpc>
              <a:spcPts val="10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638175</xdr:colOff>
      <xdr:row>6</xdr:row>
      <xdr:rowOff>114300</xdr:rowOff>
    </xdr:from>
    <xdr:to>
      <xdr:col>21</xdr:col>
      <xdr:colOff>533400</xdr:colOff>
      <xdr:row>36</xdr:row>
      <xdr:rowOff>114300</xdr:rowOff>
    </xdr:to>
    <xdr:graphicFrame macro="">
      <xdr:nvGraphicFramePr>
        <xdr:cNvPr id="2049" name="Chart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0.00486</cdr:x>
      <cdr:y>0.00978</cdr:y>
    </cdr:from>
    <cdr:to>
      <cdr:x>0.00486</cdr:x>
      <cdr:y>0.01003</cdr:y>
    </cdr:to>
    <cdr:sp macro="" textlink="">
      <cdr:nvSpPr>
        <cdr:cNvPr id="7884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800" y="50800"/>
          <a:ext cx="0" cy="11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0.00486</cdr:x>
      <cdr:y>0.00978</cdr:y>
    </cdr:from>
    <cdr:to>
      <cdr:x>0.00486</cdr:x>
      <cdr:y>0.01003</cdr:y>
    </cdr:to>
    <cdr:sp macro="" textlink="">
      <cdr:nvSpPr>
        <cdr:cNvPr id="78850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800" y="50800"/>
          <a:ext cx="0" cy="11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0.00486</cdr:x>
      <cdr:y>0.00978</cdr:y>
    </cdr:from>
    <cdr:to>
      <cdr:x>0.00486</cdr:x>
      <cdr:y>0.01003</cdr:y>
    </cdr:to>
    <cdr:sp macro="" textlink="">
      <cdr:nvSpPr>
        <cdr:cNvPr id="78851" name="Line 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800" y="50800"/>
          <a:ext cx="0" cy="11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0.00486</cdr:x>
      <cdr:y>0.00978</cdr:y>
    </cdr:from>
    <cdr:to>
      <cdr:x>0.00486</cdr:x>
      <cdr:y>0.01003</cdr:y>
    </cdr:to>
    <cdr:sp macro="" textlink="">
      <cdr:nvSpPr>
        <cdr:cNvPr id="788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800" y="50800"/>
          <a:ext cx="0" cy="11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0.00486</cdr:x>
      <cdr:y>0.00978</cdr:y>
    </cdr:from>
    <cdr:to>
      <cdr:x>0.00486</cdr:x>
      <cdr:y>0.01003</cdr:y>
    </cdr:to>
    <cdr:sp macro="" textlink="">
      <cdr:nvSpPr>
        <cdr:cNvPr id="788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800" y="50800"/>
          <a:ext cx="0" cy="11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11</xdr:row>
      <xdr:rowOff>47625</xdr:rowOff>
    </xdr:from>
    <xdr:to>
      <xdr:col>21</xdr:col>
      <xdr:colOff>352425</xdr:colOff>
      <xdr:row>41</xdr:row>
      <xdr:rowOff>47625</xdr:rowOff>
    </xdr:to>
    <xdr:graphicFrame macro="">
      <xdr:nvGraphicFramePr>
        <xdr:cNvPr id="307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23</xdr:row>
      <xdr:rowOff>142875</xdr:rowOff>
    </xdr:from>
    <xdr:to>
      <xdr:col>9</xdr:col>
      <xdr:colOff>142875</xdr:colOff>
      <xdr:row>36</xdr:row>
      <xdr:rowOff>114300</xdr:rowOff>
    </xdr:to>
    <xdr:sp macro="" textlink="">
      <xdr:nvSpPr>
        <xdr:cNvPr id="3074" name="Line 3"/>
        <xdr:cNvSpPr>
          <a:spLocks noChangeShapeType="1"/>
        </xdr:cNvSpPr>
      </xdr:nvSpPr>
      <xdr:spPr bwMode="auto">
        <a:xfrm>
          <a:off x="9134475" y="3867150"/>
          <a:ext cx="0" cy="2076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8</xdr:col>
      <xdr:colOff>1628775</xdr:colOff>
      <xdr:row>22</xdr:row>
      <xdr:rowOff>85725</xdr:rowOff>
    </xdr:from>
    <xdr:ext cx="887679" cy="170560"/>
    <xdr:sp macro="" textlink="">
      <xdr:nvSpPr>
        <xdr:cNvPr id="63492" name="Text Box 4"/>
        <xdr:cNvSpPr txBox="1">
          <a:spLocks noChangeArrowheads="1"/>
        </xdr:cNvSpPr>
      </xdr:nvSpPr>
      <xdr:spPr bwMode="auto">
        <a:xfrm>
          <a:off x="8705850" y="3648075"/>
          <a:ext cx="887679" cy="170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Risk Crossover</a:t>
          </a:r>
        </a:p>
      </xdr:txBody>
    </xdr:sp>
    <xdr:clientData/>
  </xdr:oneCellAnchor>
  <xdr:twoCellAnchor>
    <xdr:from>
      <xdr:col>13</xdr:col>
      <xdr:colOff>314325</xdr:colOff>
      <xdr:row>23</xdr:row>
      <xdr:rowOff>142875</xdr:rowOff>
    </xdr:from>
    <xdr:to>
      <xdr:col>13</xdr:col>
      <xdr:colOff>314325</xdr:colOff>
      <xdr:row>36</xdr:row>
      <xdr:rowOff>114300</xdr:rowOff>
    </xdr:to>
    <xdr:sp macro="" textlink="">
      <xdr:nvSpPr>
        <xdr:cNvPr id="3076" name="Line 5"/>
        <xdr:cNvSpPr>
          <a:spLocks noChangeShapeType="1"/>
        </xdr:cNvSpPr>
      </xdr:nvSpPr>
      <xdr:spPr bwMode="auto">
        <a:xfrm>
          <a:off x="11744325" y="3867150"/>
          <a:ext cx="0" cy="2076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12</xdr:col>
      <xdr:colOff>495300</xdr:colOff>
      <xdr:row>22</xdr:row>
      <xdr:rowOff>85725</xdr:rowOff>
    </xdr:from>
    <xdr:ext cx="887679" cy="170560"/>
    <xdr:sp macro="" textlink="">
      <xdr:nvSpPr>
        <xdr:cNvPr id="63494" name="Text Box 6"/>
        <xdr:cNvSpPr txBox="1">
          <a:spLocks noChangeArrowheads="1"/>
        </xdr:cNvSpPr>
      </xdr:nvSpPr>
      <xdr:spPr bwMode="auto">
        <a:xfrm>
          <a:off x="11315700" y="3648075"/>
          <a:ext cx="887679" cy="170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Risk Crossover</a:t>
          </a:r>
        </a:p>
      </xdr:txBody>
    </xdr:sp>
    <xdr:clientData/>
  </xdr:one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0.00452</cdr:x>
      <cdr:y>0.0098</cdr:y>
    </cdr:from>
    <cdr:to>
      <cdr:x>0.00452</cdr:x>
      <cdr:y>0.01005</cdr:y>
    </cdr:to>
    <cdr:sp macro="" textlink="">
      <cdr:nvSpPr>
        <cdr:cNvPr id="64513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800" y="50800"/>
          <a:ext cx="0" cy="119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0.00452</cdr:x>
      <cdr:y>0.0098</cdr:y>
    </cdr:from>
    <cdr:to>
      <cdr:x>0.00452</cdr:x>
      <cdr:y>0.01005</cdr:y>
    </cdr:to>
    <cdr:sp macro="" textlink="">
      <cdr:nvSpPr>
        <cdr:cNvPr id="645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800" y="50800"/>
          <a:ext cx="0" cy="119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0.00452</cdr:x>
      <cdr:y>0.0098</cdr:y>
    </cdr:from>
    <cdr:to>
      <cdr:x>0.00452</cdr:x>
      <cdr:y>0.01005</cdr:y>
    </cdr:to>
    <cdr:sp macro="" textlink="">
      <cdr:nvSpPr>
        <cdr:cNvPr id="64515" name="Line 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800" y="50800"/>
          <a:ext cx="0" cy="119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0.00452</cdr:x>
      <cdr:y>0.0098</cdr:y>
    </cdr:from>
    <cdr:to>
      <cdr:x>0.00452</cdr:x>
      <cdr:y>0.01005</cdr:y>
    </cdr:to>
    <cdr:sp macro="" textlink="">
      <cdr:nvSpPr>
        <cdr:cNvPr id="6451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800" y="50800"/>
          <a:ext cx="0" cy="119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0.00452</cdr:x>
      <cdr:y>0.0098</cdr:y>
    </cdr:from>
    <cdr:to>
      <cdr:x>0.00452</cdr:x>
      <cdr:y>0.01005</cdr:y>
    </cdr:to>
    <cdr:sp macro="" textlink="">
      <cdr:nvSpPr>
        <cdr:cNvPr id="6451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800" y="50800"/>
          <a:ext cx="0" cy="119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9"/>
  <sheetViews>
    <sheetView tabSelected="1" workbookViewId="0">
      <selection activeCell="B46" sqref="B46"/>
    </sheetView>
  </sheetViews>
  <sheetFormatPr defaultRowHeight="12.75" x14ac:dyDescent="0.2"/>
  <cols>
    <col min="2" max="2" width="15.5703125" bestFit="1" customWidth="1"/>
    <col min="4" max="4" width="14.28515625" customWidth="1"/>
    <col min="5" max="5" width="14" bestFit="1" customWidth="1"/>
    <col min="6" max="6" width="14.5703125" customWidth="1"/>
    <col min="7" max="7" width="14.28515625" bestFit="1" customWidth="1"/>
    <col min="8" max="8" width="24.28515625" bestFit="1" customWidth="1"/>
    <col min="9" max="9" width="22.28515625" bestFit="1" customWidth="1"/>
    <col min="10" max="10" width="20.140625" bestFit="1" customWidth="1"/>
    <col min="11" max="11" width="14.28515625" bestFit="1" customWidth="1"/>
  </cols>
  <sheetData>
    <row r="1" spans="2:13" x14ac:dyDescent="0.2">
      <c r="B1" s="1" t="s">
        <v>63</v>
      </c>
      <c r="H1" s="1" t="s">
        <v>79</v>
      </c>
    </row>
    <row r="2" spans="2:13" x14ac:dyDescent="0.2">
      <c r="C2" s="1"/>
      <c r="D2" s="1"/>
      <c r="E2" s="1"/>
      <c r="F2" s="1"/>
    </row>
    <row r="3" spans="2:13" x14ac:dyDescent="0.2">
      <c r="B3" s="1" t="s">
        <v>39</v>
      </c>
      <c r="C3" s="34" t="s">
        <v>22</v>
      </c>
      <c r="D3" s="34" t="s">
        <v>40</v>
      </c>
      <c r="E3" s="34" t="s">
        <v>41</v>
      </c>
      <c r="F3" s="34" t="s">
        <v>62</v>
      </c>
      <c r="G3" s="34"/>
      <c r="H3" s="34" t="s">
        <v>40</v>
      </c>
      <c r="I3" s="34" t="s">
        <v>41</v>
      </c>
      <c r="J3" s="34" t="s">
        <v>62</v>
      </c>
      <c r="K3" s="34"/>
    </row>
    <row r="4" spans="2:13" x14ac:dyDescent="0.2">
      <c r="B4" t="s">
        <v>73</v>
      </c>
      <c r="C4" s="35">
        <v>7.1333333333333337</v>
      </c>
      <c r="D4" s="9">
        <f>Simulators!L4</f>
        <v>0.71624174854131417</v>
      </c>
      <c r="E4" s="9">
        <f>Simulators!P4</f>
        <v>0.9126877290981259</v>
      </c>
      <c r="F4" s="9">
        <f>Simulators!S4</f>
        <v>0.68778717932815792</v>
      </c>
      <c r="G4" s="9"/>
      <c r="H4" s="9">
        <v>0.80555555555555558</v>
      </c>
      <c r="I4" s="9">
        <v>0.75661375661375663</v>
      </c>
      <c r="J4" s="9">
        <v>0.7898606755993286</v>
      </c>
    </row>
    <row r="5" spans="2:13" x14ac:dyDescent="0.2">
      <c r="B5" t="s">
        <v>77</v>
      </c>
      <c r="C5" s="35">
        <v>7.833333333333333</v>
      </c>
      <c r="D5" s="9">
        <f>'Infra+Clients Front End'!L4</f>
        <v>0.71784244258472529</v>
      </c>
      <c r="E5" s="9">
        <f>'Infra+Clients Front End'!P4</f>
        <v>0.92796408280921128</v>
      </c>
      <c r="F5" s="9">
        <f>'Infra+Clients Front End'!S4</f>
        <v>0.64444405219186096</v>
      </c>
      <c r="G5" s="9"/>
      <c r="H5" s="9">
        <v>0.77173913043478259</v>
      </c>
      <c r="I5" s="9">
        <v>0.80978260869565211</v>
      </c>
      <c r="J5" s="9">
        <v>0.72494619542235761</v>
      </c>
    </row>
    <row r="6" spans="2:13" x14ac:dyDescent="0.2">
      <c r="B6" t="s">
        <v>74</v>
      </c>
      <c r="C6" s="35">
        <v>8.5333333333333332</v>
      </c>
      <c r="D6" s="9">
        <f>'TopDev2+TopDev1'!L4</f>
        <v>0.7229166333819852</v>
      </c>
      <c r="E6" s="9">
        <f>'Infra+Clients Front End'!P4</f>
        <v>0.92796408280921128</v>
      </c>
      <c r="F6" s="9">
        <f>'TopDev2+TopDev1'!S4</f>
        <v>0.66201488949892562</v>
      </c>
      <c r="G6" s="9"/>
      <c r="H6" s="9">
        <v>0.7857142857142857</v>
      </c>
      <c r="I6" s="9">
        <v>0.80272108843537415</v>
      </c>
      <c r="J6" s="9">
        <v>0.74371592113092866</v>
      </c>
    </row>
    <row r="7" spans="2:13" x14ac:dyDescent="0.2">
      <c r="B7" t="s">
        <v>75</v>
      </c>
      <c r="C7" s="35">
        <v>9.4666666666666668</v>
      </c>
      <c r="D7" s="9">
        <f>TopDev2!L4</f>
        <v>0.62138944582356204</v>
      </c>
      <c r="E7" s="9">
        <f>TopDev2!P4</f>
        <v>0.93187425850731009</v>
      </c>
      <c r="F7" s="9">
        <f>TopDev2!S4</f>
        <v>0.56390405623644524</v>
      </c>
      <c r="G7" s="9"/>
      <c r="H7" s="9">
        <v>0.70238095238095233</v>
      </c>
      <c r="I7" s="9">
        <v>0.77489177489177485</v>
      </c>
      <c r="J7" s="9">
        <v>0.65971916223535665</v>
      </c>
    </row>
    <row r="8" spans="2:13" x14ac:dyDescent="0.2">
      <c r="B8" t="s">
        <v>76</v>
      </c>
      <c r="C8" s="35">
        <v>9.9333333333333336</v>
      </c>
      <c r="D8" s="9">
        <f>Normal!L4</f>
        <v>0.64585417104537324</v>
      </c>
      <c r="E8" s="9">
        <f>Normal!P4</f>
        <v>0.94372672893719189</v>
      </c>
      <c r="F8" s="9">
        <f>Normal!S4</f>
        <v>0.59034895804438403</v>
      </c>
      <c r="G8" s="9"/>
      <c r="H8" s="9">
        <v>0.72619047619047616</v>
      </c>
      <c r="I8" s="9">
        <v>0.79487179487179493</v>
      </c>
      <c r="J8" s="9">
        <v>0.68220182599699608</v>
      </c>
      <c r="M8" s="9"/>
    </row>
    <row r="9" spans="2:13" x14ac:dyDescent="0.2">
      <c r="B9" t="s">
        <v>52</v>
      </c>
      <c r="C9" s="35">
        <v>10.4</v>
      </c>
      <c r="D9" s="9">
        <v>0.42393199593876751</v>
      </c>
      <c r="E9" s="9">
        <v>0.78710219179143881</v>
      </c>
      <c r="F9" s="9">
        <v>0.34851189226408985</v>
      </c>
      <c r="G9" s="9"/>
      <c r="H9" s="9">
        <v>0.45238095238095238</v>
      </c>
      <c r="I9" s="9">
        <v>0.539313399778516</v>
      </c>
      <c r="J9" s="9">
        <v>0.36971108772382605</v>
      </c>
    </row>
    <row r="10" spans="2:13" x14ac:dyDescent="0.2">
      <c r="B10" t="s">
        <v>51</v>
      </c>
      <c r="C10" s="35">
        <v>10.866666666666667</v>
      </c>
      <c r="D10" s="9">
        <v>0.39685026299204984</v>
      </c>
      <c r="E10" s="9">
        <v>0.70292440281419344</v>
      </c>
      <c r="F10" s="9">
        <v>0.33290017203618727</v>
      </c>
      <c r="G10" s="9"/>
      <c r="H10" s="9">
        <v>0.42857142857142855</v>
      </c>
      <c r="I10" s="9">
        <v>0.44654088050314467</v>
      </c>
      <c r="J10" s="9">
        <v>0.35581603659934741</v>
      </c>
      <c r="L10" s="9"/>
      <c r="M10" s="9"/>
    </row>
    <row r="11" spans="2:13" x14ac:dyDescent="0.2">
      <c r="B11" t="s">
        <v>50</v>
      </c>
      <c r="C11" s="35">
        <v>12.033333333333333</v>
      </c>
      <c r="D11" s="9">
        <v>0.26706042270360053</v>
      </c>
      <c r="E11" s="9">
        <v>0.57891384260055201</v>
      </c>
      <c r="F11" s="9">
        <v>0.25286721446984473</v>
      </c>
      <c r="G11" s="9"/>
      <c r="H11" s="9">
        <v>0.2857142857142857</v>
      </c>
      <c r="I11" s="9">
        <v>0.32610006027727545</v>
      </c>
      <c r="J11" s="9">
        <v>0.27244572985247567</v>
      </c>
      <c r="L11" s="9"/>
      <c r="M11" s="9"/>
    </row>
    <row r="12" spans="2:13" x14ac:dyDescent="0.2">
      <c r="B12" t="s">
        <v>49</v>
      </c>
      <c r="C12" s="35">
        <v>13.433333333333334</v>
      </c>
      <c r="D12" s="9">
        <v>0.26706042270360053</v>
      </c>
      <c r="E12" s="9">
        <v>0.49846379026329324</v>
      </c>
      <c r="F12" s="9">
        <v>0.25286721446984473</v>
      </c>
      <c r="G12" s="9"/>
      <c r="H12" s="9">
        <v>0.2857142857142857</v>
      </c>
      <c r="I12" s="9">
        <v>0.26700680272108845</v>
      </c>
      <c r="J12" s="9">
        <v>0.27244572985247567</v>
      </c>
    </row>
    <row r="13" spans="2:13" x14ac:dyDescent="0.2">
      <c r="B13" t="s">
        <v>67</v>
      </c>
      <c r="C13" s="35">
        <v>14.4</v>
      </c>
      <c r="D13" s="9">
        <v>0.28999999999999998</v>
      </c>
      <c r="E13" s="9">
        <v>0.22</v>
      </c>
      <c r="G13" s="9"/>
      <c r="H13" s="9"/>
    </row>
    <row r="14" spans="2:13" x14ac:dyDescent="0.2">
      <c r="B14" t="s">
        <v>68</v>
      </c>
      <c r="C14" s="35">
        <v>15.9</v>
      </c>
      <c r="D14" s="9">
        <v>0.28999999999999998</v>
      </c>
      <c r="E14" s="9">
        <v>0.25</v>
      </c>
      <c r="G14" s="9"/>
      <c r="H14" s="9"/>
    </row>
    <row r="15" spans="2:13" x14ac:dyDescent="0.2">
      <c r="D15" s="9"/>
      <c r="E15" s="9"/>
    </row>
    <row r="16" spans="2:13" x14ac:dyDescent="0.2">
      <c r="D16" s="9"/>
      <c r="E16" s="9"/>
    </row>
    <row r="17" spans="2:6" x14ac:dyDescent="0.2">
      <c r="D17" s="9"/>
      <c r="E17" s="9"/>
      <c r="F17" s="9"/>
    </row>
    <row r="18" spans="2:6" x14ac:dyDescent="0.2">
      <c r="D18" s="35"/>
      <c r="E18" s="9"/>
      <c r="F18" s="9"/>
    </row>
    <row r="19" spans="2:6" x14ac:dyDescent="0.2">
      <c r="D19" s="35"/>
      <c r="E19" s="9"/>
      <c r="F19" s="9"/>
    </row>
    <row r="20" spans="2:6" x14ac:dyDescent="0.2">
      <c r="D20" s="35"/>
    </row>
    <row r="21" spans="2:6" x14ac:dyDescent="0.2">
      <c r="D21" s="35"/>
    </row>
    <row r="22" spans="2:6" x14ac:dyDescent="0.2">
      <c r="D22" s="35"/>
    </row>
    <row r="23" spans="2:6" x14ac:dyDescent="0.2">
      <c r="D23" s="35"/>
    </row>
    <row r="28" spans="2:6" x14ac:dyDescent="0.2">
      <c r="C28" s="34"/>
    </row>
    <row r="31" spans="2:6" x14ac:dyDescent="0.2">
      <c r="B31" s="1"/>
    </row>
    <row r="32" spans="2:6" x14ac:dyDescent="0.2">
      <c r="D32" s="9"/>
    </row>
    <row r="33" spans="4:8" x14ac:dyDescent="0.2">
      <c r="D33" s="9"/>
    </row>
    <row r="34" spans="4:8" x14ac:dyDescent="0.2">
      <c r="D34" s="9"/>
      <c r="G34" s="9"/>
    </row>
    <row r="35" spans="4:8" x14ac:dyDescent="0.2">
      <c r="D35" s="9"/>
      <c r="E35" s="9"/>
      <c r="F35" s="9"/>
      <c r="G35" s="9"/>
    </row>
    <row r="36" spans="4:8" x14ac:dyDescent="0.2">
      <c r="D36" s="9"/>
      <c r="E36" s="9"/>
      <c r="F36" s="9"/>
      <c r="G36" s="9"/>
    </row>
    <row r="37" spans="4:8" x14ac:dyDescent="0.2">
      <c r="D37" s="9"/>
      <c r="E37" s="9"/>
      <c r="F37" s="9"/>
      <c r="G37" s="9"/>
    </row>
    <row r="38" spans="4:8" x14ac:dyDescent="0.2">
      <c r="E38" s="9"/>
      <c r="F38" s="9"/>
      <c r="G38" s="9"/>
    </row>
    <row r="39" spans="4:8" x14ac:dyDescent="0.2">
      <c r="E39" s="9"/>
      <c r="F39" s="9"/>
      <c r="G39" s="9"/>
    </row>
    <row r="40" spans="4:8" x14ac:dyDescent="0.2">
      <c r="E40" s="9"/>
      <c r="F40" s="9"/>
    </row>
    <row r="41" spans="4:8" x14ac:dyDescent="0.2">
      <c r="D41" s="9"/>
    </row>
    <row r="42" spans="4:8" x14ac:dyDescent="0.2">
      <c r="D42" s="9"/>
    </row>
    <row r="43" spans="4:8" x14ac:dyDescent="0.2">
      <c r="D43" s="9"/>
      <c r="G43" s="9"/>
    </row>
    <row r="44" spans="4:8" x14ac:dyDescent="0.2">
      <c r="D44" s="9"/>
      <c r="E44" s="9"/>
      <c r="F44" s="9"/>
      <c r="G44" s="9"/>
    </row>
    <row r="45" spans="4:8" x14ac:dyDescent="0.2">
      <c r="D45" s="9"/>
      <c r="E45" s="9"/>
      <c r="F45" s="9"/>
      <c r="G45" s="9"/>
    </row>
    <row r="46" spans="4:8" x14ac:dyDescent="0.2">
      <c r="D46" s="9"/>
      <c r="E46" s="9"/>
      <c r="F46" s="9"/>
      <c r="G46" s="9"/>
    </row>
    <row r="47" spans="4:8" x14ac:dyDescent="0.2">
      <c r="D47" s="35"/>
      <c r="E47" s="9"/>
      <c r="F47" s="9"/>
      <c r="H47" s="9"/>
    </row>
    <row r="48" spans="4:8" x14ac:dyDescent="0.2">
      <c r="E48" s="9"/>
      <c r="F48" s="9"/>
      <c r="H48" s="9"/>
    </row>
    <row r="49" spans="5:6" x14ac:dyDescent="0.2">
      <c r="E49" s="9"/>
      <c r="F49" s="9"/>
    </row>
  </sheetData>
  <phoneticPr fontId="7" type="noConversion"/>
  <pageMargins left="0.75" right="0.75" top="1" bottom="1" header="0.5" footer="0.5"/>
  <pageSetup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3:S37"/>
  <sheetViews>
    <sheetView workbookViewId="0">
      <selection activeCell="E38" sqref="E38"/>
    </sheetView>
  </sheetViews>
  <sheetFormatPr defaultRowHeight="12.75" x14ac:dyDescent="0.2"/>
  <cols>
    <col min="1" max="1" width="9.140625" style="2"/>
    <col min="2" max="2" width="3.85546875" style="2" customWidth="1"/>
    <col min="3" max="3" width="19.28515625" style="2" bestFit="1" customWidth="1"/>
    <col min="4" max="4" width="10.7109375" style="2" bestFit="1" customWidth="1"/>
    <col min="5" max="5" width="16.5703125" style="2" bestFit="1" customWidth="1"/>
    <col min="6" max="6" width="9.140625" style="2"/>
    <col min="7" max="7" width="15.7109375" style="2" bestFit="1" customWidth="1"/>
    <col min="8" max="8" width="9.140625" style="2"/>
    <col min="9" max="9" width="12.28515625" style="2" bestFit="1" customWidth="1"/>
    <col min="10" max="10" width="9.140625" style="2"/>
    <col min="11" max="11" width="14" style="2" bestFit="1" customWidth="1"/>
    <col min="12" max="12" width="12.7109375" style="2" bestFit="1" customWidth="1"/>
    <col min="13" max="14" width="9.140625" style="2"/>
    <col min="15" max="15" width="14.85546875" style="2" bestFit="1" customWidth="1"/>
    <col min="16" max="17" width="9.140625" style="2"/>
    <col min="18" max="18" width="18.28515625" style="2" bestFit="1" customWidth="1"/>
    <col min="19" max="16384" width="9.140625" style="2"/>
  </cols>
  <sheetData>
    <row r="3" spans="2:19" ht="13.5" thickBot="1" x14ac:dyDescent="0.25">
      <c r="R3" t="s">
        <v>60</v>
      </c>
      <c r="S3" s="45">
        <v>1.6180338999999999</v>
      </c>
    </row>
    <row r="4" spans="2:19" ht="13.5" thickBot="1" x14ac:dyDescent="0.25">
      <c r="B4" s="10" t="s">
        <v>8</v>
      </c>
      <c r="C4" s="15" t="s">
        <v>2</v>
      </c>
      <c r="D4" s="15" t="s">
        <v>24</v>
      </c>
      <c r="E4" s="15" t="s">
        <v>66</v>
      </c>
      <c r="F4" s="21" t="s">
        <v>25</v>
      </c>
      <c r="G4" s="21" t="s">
        <v>26</v>
      </c>
      <c r="H4" s="21" t="s">
        <v>27</v>
      </c>
      <c r="I4" s="21" t="s">
        <v>28</v>
      </c>
      <c r="K4" s="34" t="s">
        <v>40</v>
      </c>
      <c r="L4" s="46">
        <f>(((L6^SUM(F5:F31))*(L7^SUM(G5:G31))*(L8^SUM(H5:H31))*(L9^SUM(I5:I31)))^(1/COUNT(B5:B31)))/L6</f>
        <v>0.71624174854131417</v>
      </c>
      <c r="M4" s="46"/>
      <c r="N4" s="48"/>
      <c r="O4" s="34" t="s">
        <v>41</v>
      </c>
      <c r="P4" s="9">
        <f>1-(GEOMEAN(E5:E31)-1)/MAX(D5:D31)</f>
        <v>0.9126877290981259</v>
      </c>
      <c r="Q4" s="47"/>
      <c r="R4" s="1" t="s">
        <v>61</v>
      </c>
      <c r="S4" s="46">
        <f>S3^((3*SUM(F5:F31)+2*SUM(G5:G31)+SUM(H5:H31))/COUNT(B5:B31)-3)</f>
        <v>0.68778717932815792</v>
      </c>
    </row>
    <row r="5" spans="2:19" ht="14.25" customHeight="1" x14ac:dyDescent="0.25">
      <c r="B5" s="16">
        <v>1</v>
      </c>
      <c r="C5" s="12" t="s">
        <v>0</v>
      </c>
      <c r="D5" s="28">
        <v>0</v>
      </c>
      <c r="E5" s="28">
        <f>D5+1</f>
        <v>1</v>
      </c>
      <c r="F5" s="22">
        <f>IF(D5&lt;=$L$13,1,0)</f>
        <v>1</v>
      </c>
      <c r="G5" s="22">
        <f>IF(AND(D5&gt;$L$13,$D5&lt;=$L$14),1,0)</f>
        <v>0</v>
      </c>
      <c r="H5" s="22">
        <f t="shared" ref="H5:H31" si="0">IF(AND($D5&lt;=$L$15,$D5 &gt; $L$14),1,0)</f>
        <v>0</v>
      </c>
      <c r="I5" s="22">
        <f t="shared" ref="I5:I31" si="1">IF($D5 &gt; $L$15,1,0)</f>
        <v>0</v>
      </c>
      <c r="K5" s="23"/>
      <c r="L5" s="23"/>
      <c r="M5" s="23"/>
      <c r="N5"/>
      <c r="O5"/>
      <c r="P5"/>
    </row>
    <row r="6" spans="2:19" ht="15" x14ac:dyDescent="0.25">
      <c r="B6" s="16">
        <v>2</v>
      </c>
      <c r="C6" s="13" t="s">
        <v>3</v>
      </c>
      <c r="D6" s="28">
        <v>0</v>
      </c>
      <c r="E6" s="28">
        <f t="shared" ref="E6:E31" si="2">D6+1</f>
        <v>1</v>
      </c>
      <c r="F6" s="22">
        <f t="shared" ref="F6:F31" si="3">IF(D6&lt;=$L$13,1,0)</f>
        <v>1</v>
      </c>
      <c r="G6" s="22">
        <f t="shared" ref="G6:G31" si="4">IF(AND(D6&gt;$L$13,$D6&lt;=$L$14),1,0)</f>
        <v>0</v>
      </c>
      <c r="H6" s="22">
        <f t="shared" si="0"/>
        <v>0</v>
      </c>
      <c r="I6" s="22">
        <f t="shared" si="1"/>
        <v>0</v>
      </c>
      <c r="K6" s="23" t="s">
        <v>29</v>
      </c>
      <c r="L6" s="23">
        <v>4</v>
      </c>
      <c r="M6" s="23"/>
      <c r="N6"/>
    </row>
    <row r="7" spans="2:19" ht="15.75" customHeight="1" x14ac:dyDescent="0.25">
      <c r="B7" s="16">
        <v>3</v>
      </c>
      <c r="C7" s="13" t="s">
        <v>78</v>
      </c>
      <c r="D7" s="28">
        <v>0</v>
      </c>
      <c r="E7" s="28">
        <f t="shared" si="2"/>
        <v>1</v>
      </c>
      <c r="F7" s="22">
        <f t="shared" si="3"/>
        <v>1</v>
      </c>
      <c r="G7" s="22">
        <f t="shared" si="4"/>
        <v>0</v>
      </c>
      <c r="H7" s="22">
        <f t="shared" si="0"/>
        <v>0</v>
      </c>
      <c r="I7" s="22">
        <f t="shared" si="1"/>
        <v>0</v>
      </c>
      <c r="K7" s="23" t="s">
        <v>30</v>
      </c>
      <c r="L7" s="23">
        <v>3</v>
      </c>
      <c r="M7" s="23"/>
      <c r="N7"/>
      <c r="O7"/>
      <c r="P7"/>
    </row>
    <row r="8" spans="2:19" ht="15.75" customHeight="1" x14ac:dyDescent="0.25">
      <c r="B8" s="16">
        <v>4</v>
      </c>
      <c r="C8" s="13" t="s">
        <v>1</v>
      </c>
      <c r="D8" s="28">
        <v>5</v>
      </c>
      <c r="E8" s="28">
        <f t="shared" si="2"/>
        <v>6</v>
      </c>
      <c r="F8" s="22">
        <f t="shared" si="3"/>
        <v>1</v>
      </c>
      <c r="G8" s="22">
        <f t="shared" si="4"/>
        <v>0</v>
      </c>
      <c r="H8" s="22">
        <f t="shared" si="0"/>
        <v>0</v>
      </c>
      <c r="I8" s="22">
        <f t="shared" si="1"/>
        <v>0</v>
      </c>
      <c r="K8" s="23" t="s">
        <v>31</v>
      </c>
      <c r="L8" s="23">
        <v>2</v>
      </c>
      <c r="M8" s="23"/>
      <c r="N8"/>
      <c r="O8"/>
      <c r="P8"/>
    </row>
    <row r="9" spans="2:19" ht="15" x14ac:dyDescent="0.25">
      <c r="B9" s="16">
        <v>5</v>
      </c>
      <c r="C9" s="13" t="s">
        <v>4</v>
      </c>
      <c r="D9" s="28">
        <v>5</v>
      </c>
      <c r="E9" s="28">
        <f t="shared" si="2"/>
        <v>6</v>
      </c>
      <c r="F9" s="22">
        <f t="shared" si="3"/>
        <v>1</v>
      </c>
      <c r="G9" s="22">
        <f t="shared" si="4"/>
        <v>0</v>
      </c>
      <c r="H9" s="22">
        <f t="shared" si="0"/>
        <v>0</v>
      </c>
      <c r="I9" s="22">
        <f t="shared" si="1"/>
        <v>0</v>
      </c>
      <c r="K9" s="23" t="s">
        <v>32</v>
      </c>
      <c r="L9" s="23">
        <v>1</v>
      </c>
      <c r="M9" s="23"/>
      <c r="N9"/>
      <c r="O9"/>
      <c r="P9"/>
    </row>
    <row r="10" spans="2:19" ht="15" x14ac:dyDescent="0.25">
      <c r="B10" s="16">
        <v>6</v>
      </c>
      <c r="C10" s="13" t="s">
        <v>6</v>
      </c>
      <c r="D10" s="28">
        <v>0</v>
      </c>
      <c r="E10" s="28">
        <f t="shared" si="2"/>
        <v>1</v>
      </c>
      <c r="F10" s="22">
        <f t="shared" si="3"/>
        <v>1</v>
      </c>
      <c r="G10" s="22">
        <f t="shared" si="4"/>
        <v>0</v>
      </c>
      <c r="H10" s="22">
        <f t="shared" si="0"/>
        <v>0</v>
      </c>
      <c r="I10" s="22">
        <f t="shared" si="1"/>
        <v>0</v>
      </c>
      <c r="K10" s="23"/>
      <c r="L10" s="23"/>
      <c r="M10" s="23"/>
      <c r="N10"/>
      <c r="O10"/>
      <c r="P10"/>
    </row>
    <row r="11" spans="2:19" ht="15" x14ac:dyDescent="0.25">
      <c r="B11" s="16">
        <v>7</v>
      </c>
      <c r="C11" s="13" t="s">
        <v>5</v>
      </c>
      <c r="D11" s="28">
        <v>0</v>
      </c>
      <c r="E11" s="28">
        <f t="shared" si="2"/>
        <v>1</v>
      </c>
      <c r="F11" s="22">
        <f t="shared" si="3"/>
        <v>1</v>
      </c>
      <c r="G11" s="22">
        <f t="shared" si="4"/>
        <v>0</v>
      </c>
      <c r="H11" s="22">
        <f t="shared" si="0"/>
        <v>0</v>
      </c>
      <c r="I11" s="22">
        <f t="shared" si="1"/>
        <v>0</v>
      </c>
      <c r="K11" s="23" t="s">
        <v>23</v>
      </c>
      <c r="L11" s="23">
        <f>SUM(L6:L10)</f>
        <v>10</v>
      </c>
      <c r="M11" s="23"/>
      <c r="N11"/>
      <c r="O11"/>
      <c r="P11"/>
    </row>
    <row r="12" spans="2:19" ht="15" x14ac:dyDescent="0.25">
      <c r="B12" s="16">
        <v>8</v>
      </c>
      <c r="C12" s="13" t="s">
        <v>7</v>
      </c>
      <c r="D12" s="28">
        <v>10</v>
      </c>
      <c r="E12" s="28">
        <f t="shared" si="2"/>
        <v>11</v>
      </c>
      <c r="F12" s="22">
        <f t="shared" si="3"/>
        <v>0</v>
      </c>
      <c r="G12" s="22">
        <f t="shared" si="4"/>
        <v>0</v>
      </c>
      <c r="H12" s="22">
        <f t="shared" si="0"/>
        <v>1</v>
      </c>
      <c r="I12" s="22">
        <f t="shared" si="1"/>
        <v>0</v>
      </c>
      <c r="K12"/>
      <c r="L12"/>
      <c r="M12"/>
      <c r="N12"/>
      <c r="O12"/>
      <c r="P12"/>
    </row>
    <row r="13" spans="2:19" ht="15" x14ac:dyDescent="0.25">
      <c r="B13" s="16">
        <v>9</v>
      </c>
      <c r="C13" s="13" t="s">
        <v>20</v>
      </c>
      <c r="D13" s="28">
        <v>0</v>
      </c>
      <c r="E13" s="28">
        <f t="shared" si="2"/>
        <v>1</v>
      </c>
      <c r="F13" s="22">
        <f t="shared" si="3"/>
        <v>1</v>
      </c>
      <c r="G13" s="22">
        <f t="shared" si="4"/>
        <v>0</v>
      </c>
      <c r="H13" s="22">
        <f t="shared" si="0"/>
        <v>0</v>
      </c>
      <c r="I13" s="22">
        <f t="shared" si="1"/>
        <v>0</v>
      </c>
      <c r="K13" s="23" t="s">
        <v>71</v>
      </c>
      <c r="L13">
        <v>5</v>
      </c>
      <c r="M13"/>
      <c r="N13"/>
      <c r="O13"/>
      <c r="P13"/>
    </row>
    <row r="14" spans="2:19" ht="15" x14ac:dyDescent="0.25">
      <c r="B14" s="16">
        <v>10</v>
      </c>
      <c r="C14" s="13" t="s">
        <v>21</v>
      </c>
      <c r="D14" s="28">
        <v>5</v>
      </c>
      <c r="E14" s="28">
        <f t="shared" si="2"/>
        <v>6</v>
      </c>
      <c r="F14" s="22">
        <f t="shared" si="3"/>
        <v>1</v>
      </c>
      <c r="G14" s="22">
        <f t="shared" si="4"/>
        <v>0</v>
      </c>
      <c r="H14" s="22">
        <f t="shared" si="0"/>
        <v>0</v>
      </c>
      <c r="I14" s="22">
        <f t="shared" si="1"/>
        <v>0</v>
      </c>
      <c r="K14" t="s">
        <v>33</v>
      </c>
      <c r="L14">
        <v>9</v>
      </c>
      <c r="M14"/>
      <c r="N14"/>
      <c r="O14"/>
      <c r="P14"/>
    </row>
    <row r="15" spans="2:19" ht="15" x14ac:dyDescent="0.25">
      <c r="B15" s="16">
        <v>11</v>
      </c>
      <c r="C15" s="13" t="s">
        <v>17</v>
      </c>
      <c r="D15" s="28">
        <v>0</v>
      </c>
      <c r="E15" s="28">
        <f t="shared" si="2"/>
        <v>1</v>
      </c>
      <c r="F15" s="22">
        <f t="shared" si="3"/>
        <v>1</v>
      </c>
      <c r="G15" s="22">
        <f t="shared" si="4"/>
        <v>0</v>
      </c>
      <c r="H15" s="22">
        <f t="shared" si="0"/>
        <v>0</v>
      </c>
      <c r="I15" s="22">
        <f t="shared" si="1"/>
        <v>0</v>
      </c>
      <c r="K15" t="s">
        <v>34</v>
      </c>
      <c r="L15">
        <v>26</v>
      </c>
      <c r="M15"/>
      <c r="N15"/>
      <c r="O15"/>
      <c r="P15"/>
    </row>
    <row r="16" spans="2:19" ht="15" x14ac:dyDescent="0.25">
      <c r="B16" s="16">
        <v>12</v>
      </c>
      <c r="C16" s="13" t="s">
        <v>18</v>
      </c>
      <c r="D16" s="28">
        <v>5</v>
      </c>
      <c r="E16" s="28">
        <f t="shared" si="2"/>
        <v>6</v>
      </c>
      <c r="F16" s="22">
        <f t="shared" si="3"/>
        <v>1</v>
      </c>
      <c r="G16" s="22">
        <f t="shared" si="4"/>
        <v>0</v>
      </c>
      <c r="H16" s="22">
        <f t="shared" si="0"/>
        <v>0</v>
      </c>
      <c r="I16" s="22">
        <f t="shared" si="1"/>
        <v>0</v>
      </c>
    </row>
    <row r="17" spans="2:13" ht="15" x14ac:dyDescent="0.25">
      <c r="B17" s="16">
        <v>13</v>
      </c>
      <c r="C17" s="13" t="s">
        <v>19</v>
      </c>
      <c r="D17" s="28">
        <v>15</v>
      </c>
      <c r="E17" s="28">
        <f t="shared" si="2"/>
        <v>16</v>
      </c>
      <c r="F17" s="22">
        <f t="shared" si="3"/>
        <v>0</v>
      </c>
      <c r="G17" s="22">
        <f t="shared" si="4"/>
        <v>0</v>
      </c>
      <c r="H17" s="22">
        <f t="shared" si="0"/>
        <v>1</v>
      </c>
      <c r="I17" s="22">
        <f t="shared" si="1"/>
        <v>0</v>
      </c>
    </row>
    <row r="18" spans="2:13" ht="15" x14ac:dyDescent="0.25">
      <c r="B18" s="16">
        <v>14</v>
      </c>
      <c r="C18" s="13" t="s">
        <v>11</v>
      </c>
      <c r="D18" s="28">
        <v>15</v>
      </c>
      <c r="E18" s="28">
        <f t="shared" si="2"/>
        <v>16</v>
      </c>
      <c r="F18" s="22">
        <f t="shared" si="3"/>
        <v>0</v>
      </c>
      <c r="G18" s="22">
        <f t="shared" si="4"/>
        <v>0</v>
      </c>
      <c r="H18" s="22">
        <f t="shared" si="0"/>
        <v>1</v>
      </c>
      <c r="I18" s="22">
        <f t="shared" si="1"/>
        <v>0</v>
      </c>
    </row>
    <row r="19" spans="2:13" ht="15" x14ac:dyDescent="0.25">
      <c r="B19" s="16">
        <v>15</v>
      </c>
      <c r="C19" s="13" t="s">
        <v>12</v>
      </c>
      <c r="D19" s="28">
        <v>5</v>
      </c>
      <c r="E19" s="28">
        <f t="shared" si="2"/>
        <v>6</v>
      </c>
      <c r="F19" s="22">
        <f t="shared" si="3"/>
        <v>1</v>
      </c>
      <c r="G19" s="22">
        <f t="shared" si="4"/>
        <v>0</v>
      </c>
      <c r="H19" s="22">
        <f t="shared" si="0"/>
        <v>0</v>
      </c>
      <c r="I19" s="22">
        <f t="shared" si="1"/>
        <v>0</v>
      </c>
    </row>
    <row r="20" spans="2:13" ht="15" x14ac:dyDescent="0.25">
      <c r="B20" s="16">
        <v>16</v>
      </c>
      <c r="C20" s="13" t="s">
        <v>13</v>
      </c>
      <c r="D20" s="28">
        <v>35</v>
      </c>
      <c r="E20" s="28">
        <f t="shared" si="2"/>
        <v>36</v>
      </c>
      <c r="F20" s="22">
        <f t="shared" si="3"/>
        <v>0</v>
      </c>
      <c r="G20" s="22">
        <f t="shared" si="4"/>
        <v>0</v>
      </c>
      <c r="H20" s="22">
        <f t="shared" si="0"/>
        <v>0</v>
      </c>
      <c r="I20" s="22">
        <f t="shared" si="1"/>
        <v>1</v>
      </c>
    </row>
    <row r="21" spans="2:13" ht="15" x14ac:dyDescent="0.25">
      <c r="B21" s="16">
        <v>17</v>
      </c>
      <c r="C21" s="13" t="s">
        <v>9</v>
      </c>
      <c r="D21" s="28">
        <v>0</v>
      </c>
      <c r="E21" s="28">
        <f t="shared" si="2"/>
        <v>1</v>
      </c>
      <c r="F21" s="22">
        <f t="shared" si="3"/>
        <v>1</v>
      </c>
      <c r="G21" s="22">
        <f t="shared" si="4"/>
        <v>0</v>
      </c>
      <c r="H21" s="22">
        <f t="shared" si="0"/>
        <v>0</v>
      </c>
      <c r="I21" s="22">
        <f t="shared" si="1"/>
        <v>0</v>
      </c>
    </row>
    <row r="22" spans="2:13" ht="15" x14ac:dyDescent="0.25">
      <c r="B22" s="16">
        <v>18</v>
      </c>
      <c r="C22" s="13" t="s">
        <v>10</v>
      </c>
      <c r="D22" s="28">
        <v>5</v>
      </c>
      <c r="E22" s="28">
        <f t="shared" si="2"/>
        <v>6</v>
      </c>
      <c r="F22" s="22">
        <f t="shared" si="3"/>
        <v>1</v>
      </c>
      <c r="G22" s="22">
        <f t="shared" si="4"/>
        <v>0</v>
      </c>
      <c r="H22" s="22">
        <f t="shared" si="0"/>
        <v>0</v>
      </c>
      <c r="I22" s="22">
        <f t="shared" si="1"/>
        <v>0</v>
      </c>
    </row>
    <row r="23" spans="2:13" ht="15" x14ac:dyDescent="0.25">
      <c r="B23" s="16">
        <v>19</v>
      </c>
      <c r="C23" s="13" t="s">
        <v>15</v>
      </c>
      <c r="D23" s="28">
        <v>0</v>
      </c>
      <c r="E23" s="28">
        <f t="shared" si="2"/>
        <v>1</v>
      </c>
      <c r="F23" s="22">
        <f t="shared" si="3"/>
        <v>1</v>
      </c>
      <c r="G23" s="22">
        <f t="shared" si="4"/>
        <v>0</v>
      </c>
      <c r="H23" s="22">
        <f t="shared" si="0"/>
        <v>0</v>
      </c>
      <c r="I23" s="22">
        <f t="shared" si="1"/>
        <v>0</v>
      </c>
    </row>
    <row r="24" spans="2:13" ht="15" x14ac:dyDescent="0.25">
      <c r="B24" s="16">
        <v>20</v>
      </c>
      <c r="C24" s="27" t="s">
        <v>16</v>
      </c>
      <c r="D24" s="28">
        <v>0</v>
      </c>
      <c r="E24" s="28">
        <f t="shared" si="2"/>
        <v>1</v>
      </c>
      <c r="F24" s="22">
        <f t="shared" si="3"/>
        <v>1</v>
      </c>
      <c r="G24" s="22">
        <f t="shared" si="4"/>
        <v>0</v>
      </c>
      <c r="H24" s="22">
        <f t="shared" si="0"/>
        <v>0</v>
      </c>
      <c r="I24" s="22">
        <f t="shared" si="1"/>
        <v>0</v>
      </c>
    </row>
    <row r="25" spans="2:13" ht="15" x14ac:dyDescent="0.25">
      <c r="B25" s="16">
        <v>21</v>
      </c>
      <c r="C25" s="30" t="s">
        <v>14</v>
      </c>
      <c r="D25" s="28">
        <v>0</v>
      </c>
      <c r="E25" s="28">
        <f t="shared" si="2"/>
        <v>1</v>
      </c>
      <c r="F25" s="22">
        <f t="shared" si="3"/>
        <v>1</v>
      </c>
      <c r="G25" s="22">
        <f t="shared" si="4"/>
        <v>0</v>
      </c>
      <c r="H25" s="22">
        <f t="shared" si="0"/>
        <v>0</v>
      </c>
      <c r="I25" s="22">
        <f t="shared" si="1"/>
        <v>0</v>
      </c>
    </row>
    <row r="26" spans="2:13" ht="15" x14ac:dyDescent="0.25">
      <c r="B26" s="16">
        <v>22</v>
      </c>
      <c r="C26" s="30" t="s">
        <v>35</v>
      </c>
      <c r="D26" s="28">
        <v>5</v>
      </c>
      <c r="E26" s="28">
        <f t="shared" si="2"/>
        <v>6</v>
      </c>
      <c r="F26" s="22">
        <f t="shared" si="3"/>
        <v>1</v>
      </c>
      <c r="G26" s="22">
        <f t="shared" si="4"/>
        <v>0</v>
      </c>
      <c r="H26" s="22">
        <f t="shared" si="0"/>
        <v>0</v>
      </c>
      <c r="I26" s="22">
        <f t="shared" si="1"/>
        <v>0</v>
      </c>
    </row>
    <row r="27" spans="2:13" ht="15" x14ac:dyDescent="0.25">
      <c r="B27" s="16">
        <v>23</v>
      </c>
      <c r="C27" s="30" t="s">
        <v>36</v>
      </c>
      <c r="D27" s="28">
        <v>0</v>
      </c>
      <c r="E27" s="28">
        <f t="shared" si="2"/>
        <v>1</v>
      </c>
      <c r="F27" s="22">
        <f t="shared" si="3"/>
        <v>1</v>
      </c>
      <c r="G27" s="22">
        <f t="shared" si="4"/>
        <v>0</v>
      </c>
      <c r="H27" s="22">
        <f t="shared" si="0"/>
        <v>0</v>
      </c>
      <c r="I27" s="22">
        <f t="shared" si="1"/>
        <v>0</v>
      </c>
    </row>
    <row r="28" spans="2:13" ht="15" x14ac:dyDescent="0.25">
      <c r="B28" s="16">
        <v>24</v>
      </c>
      <c r="C28" s="30" t="s">
        <v>37</v>
      </c>
      <c r="D28" s="28">
        <v>30</v>
      </c>
      <c r="E28" s="28">
        <f t="shared" si="2"/>
        <v>31</v>
      </c>
      <c r="F28" s="22">
        <f t="shared" si="3"/>
        <v>0</v>
      </c>
      <c r="G28" s="22">
        <f t="shared" si="4"/>
        <v>0</v>
      </c>
      <c r="H28" s="22">
        <f t="shared" si="0"/>
        <v>0</v>
      </c>
      <c r="I28" s="22">
        <f t="shared" si="1"/>
        <v>1</v>
      </c>
    </row>
    <row r="29" spans="2:13" ht="15" x14ac:dyDescent="0.25">
      <c r="B29" s="16">
        <v>25</v>
      </c>
      <c r="C29" s="30" t="s">
        <v>38</v>
      </c>
      <c r="D29" s="28">
        <v>30</v>
      </c>
      <c r="E29" s="28">
        <f t="shared" si="2"/>
        <v>31</v>
      </c>
      <c r="F29" s="22">
        <f t="shared" si="3"/>
        <v>0</v>
      </c>
      <c r="G29" s="22">
        <f t="shared" si="4"/>
        <v>0</v>
      </c>
      <c r="H29" s="22">
        <f t="shared" si="0"/>
        <v>0</v>
      </c>
      <c r="I29" s="22">
        <f t="shared" si="1"/>
        <v>1</v>
      </c>
    </row>
    <row r="30" spans="2:13" ht="15" x14ac:dyDescent="0.25">
      <c r="B30" s="16">
        <v>26</v>
      </c>
      <c r="C30" s="31" t="s">
        <v>15</v>
      </c>
      <c r="D30" s="28">
        <v>30</v>
      </c>
      <c r="E30" s="28">
        <f t="shared" si="2"/>
        <v>31</v>
      </c>
      <c r="F30" s="22">
        <f t="shared" si="3"/>
        <v>0</v>
      </c>
      <c r="G30" s="22">
        <f t="shared" si="4"/>
        <v>0</v>
      </c>
      <c r="H30" s="22">
        <f t="shared" si="0"/>
        <v>0</v>
      </c>
      <c r="I30" s="22">
        <f t="shared" si="1"/>
        <v>1</v>
      </c>
    </row>
    <row r="31" spans="2:13" ht="15.75" thickBot="1" x14ac:dyDescent="0.3">
      <c r="B31" s="17">
        <v>27</v>
      </c>
      <c r="C31" s="32" t="s">
        <v>16</v>
      </c>
      <c r="D31" s="33">
        <v>30</v>
      </c>
      <c r="E31" s="33">
        <f t="shared" si="2"/>
        <v>31</v>
      </c>
      <c r="F31" s="24">
        <f t="shared" si="3"/>
        <v>0</v>
      </c>
      <c r="G31" s="24">
        <f t="shared" si="4"/>
        <v>0</v>
      </c>
      <c r="H31" s="24">
        <f t="shared" si="0"/>
        <v>0</v>
      </c>
      <c r="I31" s="24">
        <f t="shared" si="1"/>
        <v>1</v>
      </c>
      <c r="L31" s="2" t="s">
        <v>72</v>
      </c>
      <c r="M31" s="2" t="str">
        <f>IF(COUNT(B5:B31)=SUM(F5:I31),"Passed","Failed")</f>
        <v>Passed</v>
      </c>
    </row>
    <row r="32" spans="2:13" x14ac:dyDescent="0.2">
      <c r="B32" s="25"/>
      <c r="G32" s="26"/>
      <c r="H32" s="26"/>
      <c r="I32" s="26"/>
    </row>
    <row r="33" spans="1:9" x14ac:dyDescent="0.2">
      <c r="D33" s="4"/>
      <c r="E33" s="4"/>
    </row>
    <row r="34" spans="1:9" x14ac:dyDescent="0.2">
      <c r="D34" s="2">
        <f>SUM(D5:D31)</f>
        <v>230</v>
      </c>
      <c r="F34" s="2">
        <f>SUM(F5:F31)</f>
        <v>19</v>
      </c>
      <c r="G34" s="2">
        <f>SUM(G5:G31)</f>
        <v>0</v>
      </c>
      <c r="H34" s="2">
        <f>SUM(H5:H31)</f>
        <v>3</v>
      </c>
      <c r="I34" s="2">
        <f>SUM(I5:I31)</f>
        <v>5</v>
      </c>
    </row>
    <row r="35" spans="1:9" x14ac:dyDescent="0.2">
      <c r="A35" s="2" t="s">
        <v>23</v>
      </c>
      <c r="D35" s="7"/>
      <c r="E35" s="7"/>
      <c r="I35" s="6"/>
    </row>
    <row r="36" spans="1:9" x14ac:dyDescent="0.2">
      <c r="F36" s="2">
        <f>SUM(F34:I34)</f>
        <v>27</v>
      </c>
      <c r="I36" s="5"/>
    </row>
    <row r="37" spans="1:9" x14ac:dyDescent="0.2">
      <c r="I37" s="8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781"/>
  <sheetViews>
    <sheetView workbookViewId="0">
      <selection activeCell="H43" sqref="H43"/>
    </sheetView>
  </sheetViews>
  <sheetFormatPr defaultRowHeight="12.75" x14ac:dyDescent="0.2"/>
  <cols>
    <col min="3" max="3" width="13.85546875" customWidth="1"/>
    <col min="4" max="4" width="15" customWidth="1"/>
    <col min="5" max="5" width="20.28515625" style="9" bestFit="1" customWidth="1"/>
    <col min="6" max="6" width="20.42578125" bestFit="1" customWidth="1"/>
    <col min="7" max="7" width="20.28515625" bestFit="1" customWidth="1"/>
  </cols>
  <sheetData>
    <row r="1" spans="3:10" x14ac:dyDescent="0.2">
      <c r="C1" s="1" t="s">
        <v>53</v>
      </c>
      <c r="D1" s="1" t="s">
        <v>42</v>
      </c>
      <c r="E1" s="1" t="s">
        <v>63</v>
      </c>
      <c r="G1" s="1" t="s">
        <v>58</v>
      </c>
      <c r="H1" s="1" t="s">
        <v>59</v>
      </c>
    </row>
    <row r="2" spans="3:10" x14ac:dyDescent="0.2">
      <c r="C2" s="1" t="s">
        <v>54</v>
      </c>
      <c r="D2" s="9">
        <v>0.98971036999999995</v>
      </c>
      <c r="E2">
        <v>6.67389E-3</v>
      </c>
      <c r="G2" s="9">
        <v>8.31501977478867</v>
      </c>
      <c r="H2" s="9">
        <f>$E$2*G2^3+$E$3*G2^2 +$E$4*G2 +$E$5</f>
        <v>0.97112862114649801</v>
      </c>
      <c r="J2" t="s">
        <v>64</v>
      </c>
    </row>
    <row r="3" spans="3:10" x14ac:dyDescent="0.2">
      <c r="C3" s="1" t="s">
        <v>55</v>
      </c>
      <c r="D3" s="9">
        <v>-21.31725398</v>
      </c>
      <c r="E3">
        <v>-0.21895013999999999</v>
      </c>
      <c r="H3" s="9"/>
    </row>
    <row r="4" spans="3:10" x14ac:dyDescent="0.2">
      <c r="C4" s="1" t="s">
        <v>56</v>
      </c>
      <c r="D4" s="9">
        <v>136.56840664999999</v>
      </c>
      <c r="E4">
        <v>2.2568601500000001</v>
      </c>
    </row>
    <row r="5" spans="3:10" x14ac:dyDescent="0.2">
      <c r="C5" s="1" t="s">
        <v>57</v>
      </c>
      <c r="E5">
        <v>-6.4933908799999998</v>
      </c>
    </row>
    <row r="6" spans="3:10" x14ac:dyDescent="0.2">
      <c r="D6" s="1"/>
      <c r="E6" s="36"/>
      <c r="F6" s="1"/>
      <c r="G6" s="34"/>
    </row>
    <row r="7" spans="3:10" x14ac:dyDescent="0.2">
      <c r="C7" s="34" t="s">
        <v>22</v>
      </c>
      <c r="D7" s="34" t="s">
        <v>42</v>
      </c>
      <c r="E7" s="37" t="s">
        <v>70</v>
      </c>
      <c r="F7" s="34"/>
    </row>
    <row r="8" spans="3:10" x14ac:dyDescent="0.2">
      <c r="C8">
        <v>6</v>
      </c>
      <c r="D8" s="35">
        <f xml:space="preserve"> $D$2*C8*C8+$D$3*C8 +$D$4</f>
        <v>44.294456089999983</v>
      </c>
      <c r="E8" s="9">
        <f>$E$2*C8^3+$E$3*C8^2 +$E$4*C8 +$E$5</f>
        <v>0.60712522000000213</v>
      </c>
    </row>
    <row r="9" spans="3:10" x14ac:dyDescent="0.2">
      <c r="C9">
        <f>C8+0.1</f>
        <v>6.1</v>
      </c>
      <c r="D9" s="35">
        <f t="shared" ref="D9:D72" si="0" xml:space="preserve"> $D$2*C9*C9+$D$3*C9 +$D$4</f>
        <v>43.360280239700003</v>
      </c>
      <c r="E9" s="9">
        <f t="shared" ref="E9:E72" si="1">$E$2*C9^3+$E$3*C9^2 +$E$4*C9 +$E$5</f>
        <v>0.64116755169000239</v>
      </c>
    </row>
    <row r="10" spans="3:10" x14ac:dyDescent="0.2">
      <c r="C10">
        <f t="shared" ref="C10:C73" si="2">C9+0.1</f>
        <v>6.1999999999999993</v>
      </c>
      <c r="D10" s="35">
        <f t="shared" si="0"/>
        <v>42.445898596799978</v>
      </c>
      <c r="E10" s="9">
        <f t="shared" si="1"/>
        <v>0.67327352432000254</v>
      </c>
    </row>
    <row r="11" spans="3:10" x14ac:dyDescent="0.2">
      <c r="C11">
        <f t="shared" si="2"/>
        <v>6.2999999999999989</v>
      </c>
      <c r="D11" s="35">
        <f t="shared" si="0"/>
        <v>41.551311161299992</v>
      </c>
      <c r="E11" s="9">
        <f t="shared" si="1"/>
        <v>0.70348318123000109</v>
      </c>
    </row>
    <row r="12" spans="3:10" x14ac:dyDescent="0.2">
      <c r="C12">
        <f t="shared" si="2"/>
        <v>6.3999999999999986</v>
      </c>
      <c r="D12" s="35">
        <f t="shared" si="0"/>
        <v>40.676517933199989</v>
      </c>
      <c r="E12" s="9">
        <f t="shared" si="1"/>
        <v>0.73183656576000189</v>
      </c>
    </row>
    <row r="13" spans="3:10" x14ac:dyDescent="0.2">
      <c r="C13">
        <f t="shared" si="2"/>
        <v>6.4999999999999982</v>
      </c>
      <c r="D13" s="35">
        <f t="shared" si="0"/>
        <v>39.821518912500011</v>
      </c>
      <c r="E13" s="9">
        <f t="shared" si="1"/>
        <v>0.75837372124999991</v>
      </c>
    </row>
    <row r="14" spans="3:10" x14ac:dyDescent="0.2">
      <c r="C14">
        <f t="shared" si="2"/>
        <v>6.5999999999999979</v>
      </c>
      <c r="D14" s="35">
        <f t="shared" si="0"/>
        <v>38.986314099199987</v>
      </c>
      <c r="E14" s="9">
        <f t="shared" si="1"/>
        <v>0.78313469103999989</v>
      </c>
    </row>
    <row r="15" spans="3:10" x14ac:dyDescent="0.2">
      <c r="C15">
        <f t="shared" si="2"/>
        <v>6.6999999999999975</v>
      </c>
      <c r="D15" s="35">
        <f t="shared" si="0"/>
        <v>38.170903493299988</v>
      </c>
      <c r="E15" s="9">
        <f t="shared" si="1"/>
        <v>0.80615951847000034</v>
      </c>
    </row>
    <row r="16" spans="3:10" x14ac:dyDescent="0.2">
      <c r="C16">
        <f t="shared" si="2"/>
        <v>6.7999999999999972</v>
      </c>
      <c r="D16" s="35">
        <f t="shared" si="0"/>
        <v>37.375287094800001</v>
      </c>
      <c r="E16" s="9">
        <f t="shared" si="1"/>
        <v>0.82748824688000155</v>
      </c>
    </row>
    <row r="17" spans="3:5" x14ac:dyDescent="0.2">
      <c r="C17">
        <f t="shared" si="2"/>
        <v>6.8999999999999968</v>
      </c>
      <c r="D17" s="35">
        <f t="shared" si="0"/>
        <v>36.59946490370001</v>
      </c>
      <c r="E17" s="9">
        <f t="shared" si="1"/>
        <v>0.8471609196099994</v>
      </c>
    </row>
    <row r="18" spans="3:5" x14ac:dyDescent="0.2">
      <c r="C18">
        <f t="shared" si="2"/>
        <v>6.9999999999999964</v>
      </c>
      <c r="D18" s="35">
        <f t="shared" si="0"/>
        <v>35.843436920000016</v>
      </c>
      <c r="E18" s="9">
        <f t="shared" si="1"/>
        <v>0.86521757999999949</v>
      </c>
    </row>
    <row r="19" spans="3:5" x14ac:dyDescent="0.2">
      <c r="C19">
        <f t="shared" si="2"/>
        <v>7.0999999999999961</v>
      </c>
      <c r="D19" s="35">
        <f t="shared" si="0"/>
        <v>35.107203143700005</v>
      </c>
      <c r="E19" s="9">
        <f t="shared" si="1"/>
        <v>0.88169827139000212</v>
      </c>
    </row>
    <row r="20" spans="3:5" x14ac:dyDescent="0.2">
      <c r="C20">
        <f t="shared" si="2"/>
        <v>7.1999999999999957</v>
      </c>
      <c r="D20" s="35">
        <f t="shared" si="0"/>
        <v>34.390763574800005</v>
      </c>
      <c r="E20" s="9">
        <f t="shared" si="1"/>
        <v>0.89664303712000049</v>
      </c>
    </row>
    <row r="21" spans="3:5" x14ac:dyDescent="0.2">
      <c r="C21">
        <f t="shared" si="2"/>
        <v>7.2999999999999954</v>
      </c>
      <c r="D21" s="35">
        <f t="shared" si="0"/>
        <v>33.694118213300015</v>
      </c>
      <c r="E21" s="9">
        <f t="shared" si="1"/>
        <v>0.91009192053000021</v>
      </c>
    </row>
    <row r="22" spans="3:5" x14ac:dyDescent="0.2">
      <c r="C22">
        <f t="shared" si="2"/>
        <v>7.399999999999995</v>
      </c>
      <c r="D22" s="35">
        <f t="shared" si="0"/>
        <v>33.017267059200023</v>
      </c>
      <c r="E22" s="9">
        <f t="shared" si="1"/>
        <v>0.92208496495999981</v>
      </c>
    </row>
    <row r="23" spans="3:5" x14ac:dyDescent="0.2">
      <c r="C23">
        <f t="shared" si="2"/>
        <v>7.4999999999999947</v>
      </c>
      <c r="D23" s="35">
        <f t="shared" si="0"/>
        <v>32.360210112499999</v>
      </c>
      <c r="E23" s="9">
        <f t="shared" si="1"/>
        <v>0.93266221375000136</v>
      </c>
    </row>
    <row r="24" spans="3:5" x14ac:dyDescent="0.2">
      <c r="C24">
        <f t="shared" si="2"/>
        <v>7.5999999999999943</v>
      </c>
      <c r="D24" s="35">
        <f t="shared" si="0"/>
        <v>31.722947373200014</v>
      </c>
      <c r="E24" s="9">
        <f t="shared" si="1"/>
        <v>0.94186371023999982</v>
      </c>
    </row>
    <row r="25" spans="3:5" x14ac:dyDescent="0.2">
      <c r="C25">
        <f t="shared" si="2"/>
        <v>7.699999999999994</v>
      </c>
      <c r="D25" s="35">
        <f t="shared" si="0"/>
        <v>31.105478841300027</v>
      </c>
      <c r="E25" s="9">
        <f t="shared" si="1"/>
        <v>0.94972949777000082</v>
      </c>
    </row>
    <row r="26" spans="3:5" x14ac:dyDescent="0.2">
      <c r="C26">
        <f t="shared" si="2"/>
        <v>7.7999999999999936</v>
      </c>
      <c r="D26" s="35">
        <f t="shared" si="0"/>
        <v>30.507804516800022</v>
      </c>
      <c r="E26" s="9">
        <f t="shared" si="1"/>
        <v>0.95629961967999932</v>
      </c>
    </row>
    <row r="27" spans="3:5" x14ac:dyDescent="0.2">
      <c r="C27">
        <f t="shared" si="2"/>
        <v>7.8999999999999932</v>
      </c>
      <c r="D27" s="35">
        <f t="shared" si="0"/>
        <v>29.929924399700042</v>
      </c>
      <c r="E27" s="9">
        <f t="shared" si="1"/>
        <v>0.96161411931000274</v>
      </c>
    </row>
    <row r="28" spans="3:5" x14ac:dyDescent="0.2">
      <c r="C28">
        <f t="shared" si="2"/>
        <v>7.9999999999999929</v>
      </c>
      <c r="D28" s="35">
        <f t="shared" si="0"/>
        <v>29.371838490000016</v>
      </c>
      <c r="E28" s="9">
        <f t="shared" si="1"/>
        <v>0.96571303999999891</v>
      </c>
    </row>
    <row r="29" spans="3:5" x14ac:dyDescent="0.2">
      <c r="C29">
        <f t="shared" si="2"/>
        <v>8.0999999999999925</v>
      </c>
      <c r="D29" s="35">
        <f t="shared" si="0"/>
        <v>28.833546787700016</v>
      </c>
      <c r="E29" s="9">
        <f t="shared" si="1"/>
        <v>0.96863642509000059</v>
      </c>
    </row>
    <row r="30" spans="3:5" x14ac:dyDescent="0.2">
      <c r="C30">
        <f t="shared" si="2"/>
        <v>8.1999999999999922</v>
      </c>
      <c r="D30" s="35">
        <f t="shared" si="0"/>
        <v>28.315049292800026</v>
      </c>
      <c r="E30" s="9">
        <f t="shared" si="1"/>
        <v>0.9704243179200045</v>
      </c>
    </row>
    <row r="31" spans="3:5" x14ac:dyDescent="0.2">
      <c r="C31">
        <f t="shared" si="2"/>
        <v>8.2999999999999918</v>
      </c>
      <c r="D31" s="35">
        <f t="shared" si="0"/>
        <v>27.816346005300034</v>
      </c>
      <c r="E31" s="9">
        <f t="shared" si="1"/>
        <v>0.97111676183000206</v>
      </c>
    </row>
    <row r="32" spans="3:5" x14ac:dyDescent="0.2">
      <c r="C32">
        <f t="shared" si="2"/>
        <v>8.3999999999999915</v>
      </c>
      <c r="D32" s="35">
        <f t="shared" si="0"/>
        <v>27.337436925200009</v>
      </c>
      <c r="E32" s="9">
        <f t="shared" si="1"/>
        <v>0.97075380016000423</v>
      </c>
    </row>
    <row r="33" spans="3:11" x14ac:dyDescent="0.2">
      <c r="C33">
        <f t="shared" si="2"/>
        <v>8.4999999999999911</v>
      </c>
      <c r="D33" s="35">
        <f t="shared" si="0"/>
        <v>26.87832205250001</v>
      </c>
      <c r="E33" s="9">
        <f t="shared" si="1"/>
        <v>0.96937547625000242</v>
      </c>
    </row>
    <row r="34" spans="3:11" x14ac:dyDescent="0.2">
      <c r="C34">
        <f t="shared" si="2"/>
        <v>8.5999999999999908</v>
      </c>
      <c r="D34" s="35">
        <f t="shared" si="0"/>
        <v>26.439001387200022</v>
      </c>
      <c r="E34" s="9">
        <f t="shared" si="1"/>
        <v>0.96702183344000403</v>
      </c>
    </row>
    <row r="35" spans="3:11" x14ac:dyDescent="0.2">
      <c r="C35">
        <f t="shared" si="2"/>
        <v>8.6999999999999904</v>
      </c>
      <c r="D35" s="35">
        <f t="shared" si="0"/>
        <v>26.019474929300031</v>
      </c>
      <c r="E35" s="9">
        <f t="shared" si="1"/>
        <v>0.96373291507000047</v>
      </c>
    </row>
    <row r="36" spans="3:11" x14ac:dyDescent="0.2">
      <c r="C36">
        <f t="shared" si="2"/>
        <v>8.7999999999999901</v>
      </c>
      <c r="D36" s="35">
        <f t="shared" si="0"/>
        <v>25.619742678800037</v>
      </c>
      <c r="E36" s="9">
        <f t="shared" si="1"/>
        <v>0.95954876448000093</v>
      </c>
    </row>
    <row r="37" spans="3:11" x14ac:dyDescent="0.2">
      <c r="C37">
        <f t="shared" si="2"/>
        <v>8.8999999999999897</v>
      </c>
      <c r="D37" s="35">
        <f t="shared" si="0"/>
        <v>25.239804635699997</v>
      </c>
      <c r="E37" s="9">
        <f t="shared" si="1"/>
        <v>0.95450942500999858</v>
      </c>
    </row>
    <row r="38" spans="3:11" x14ac:dyDescent="0.2">
      <c r="C38">
        <f t="shared" si="2"/>
        <v>8.9999999999999893</v>
      </c>
      <c r="D38" s="35">
        <f t="shared" si="0"/>
        <v>24.879660800000011</v>
      </c>
      <c r="E38" s="9">
        <f t="shared" si="1"/>
        <v>0.94865494000000439</v>
      </c>
    </row>
    <row r="39" spans="3:11" x14ac:dyDescent="0.2">
      <c r="C39">
        <f t="shared" si="2"/>
        <v>9.099999999999989</v>
      </c>
      <c r="D39" s="35">
        <f t="shared" si="0"/>
        <v>24.539311171700021</v>
      </c>
      <c r="E39" s="9">
        <f t="shared" si="1"/>
        <v>0.94202535279000088</v>
      </c>
    </row>
    <row r="40" spans="3:11" x14ac:dyDescent="0.2">
      <c r="C40">
        <f t="shared" si="2"/>
        <v>9.1999999999999886</v>
      </c>
      <c r="D40" s="35">
        <f t="shared" si="0"/>
        <v>24.218755750800014</v>
      </c>
      <c r="E40" s="9">
        <f t="shared" si="1"/>
        <v>0.93466070672000612</v>
      </c>
    </row>
    <row r="41" spans="3:11" ht="12" customHeight="1" x14ac:dyDescent="0.2">
      <c r="C41">
        <f t="shared" si="2"/>
        <v>9.2999999999999883</v>
      </c>
      <c r="D41" s="35">
        <f t="shared" si="0"/>
        <v>23.91799453729999</v>
      </c>
      <c r="E41" s="9">
        <f t="shared" si="1"/>
        <v>0.92660104512999908</v>
      </c>
    </row>
    <row r="42" spans="3:11" x14ac:dyDescent="0.2">
      <c r="C42">
        <f t="shared" si="2"/>
        <v>9.3999999999999879</v>
      </c>
      <c r="D42" s="35">
        <f t="shared" si="0"/>
        <v>23.637027531200005</v>
      </c>
      <c r="E42" s="9">
        <f t="shared" si="1"/>
        <v>0.91788641136000493</v>
      </c>
    </row>
    <row r="43" spans="3:11" x14ac:dyDescent="0.2">
      <c r="C43">
        <f t="shared" si="2"/>
        <v>9.4999999999999876</v>
      </c>
      <c r="D43" s="35">
        <f t="shared" si="0"/>
        <v>23.375854732500017</v>
      </c>
      <c r="E43" s="9">
        <f t="shared" si="1"/>
        <v>0.9085568487500062</v>
      </c>
      <c r="G43" s="50" t="s">
        <v>69</v>
      </c>
      <c r="H43" s="35">
        <f>-'Risk Model'!E3/(3*'Risk Model'!E2)</f>
        <v>10.93565821432478</v>
      </c>
    </row>
    <row r="44" spans="3:11" x14ac:dyDescent="0.2">
      <c r="C44">
        <f t="shared" si="2"/>
        <v>9.5999999999999872</v>
      </c>
      <c r="D44" s="35">
        <f t="shared" si="0"/>
        <v>23.134476141200011</v>
      </c>
      <c r="E44" s="9">
        <f t="shared" si="1"/>
        <v>0.89865240064000318</v>
      </c>
    </row>
    <row r="45" spans="3:11" x14ac:dyDescent="0.2">
      <c r="C45">
        <f t="shared" si="2"/>
        <v>9.6999999999999869</v>
      </c>
      <c r="D45" s="35">
        <f t="shared" si="0"/>
        <v>22.912891757300017</v>
      </c>
      <c r="E45" s="9">
        <f t="shared" si="1"/>
        <v>0.88821311037000683</v>
      </c>
    </row>
    <row r="46" spans="3:11" x14ac:dyDescent="0.2">
      <c r="C46">
        <f t="shared" si="2"/>
        <v>9.7999999999999865</v>
      </c>
      <c r="D46" s="35">
        <f t="shared" si="0"/>
        <v>22.711101580799991</v>
      </c>
      <c r="E46" s="9">
        <f t="shared" si="1"/>
        <v>0.87727902128000324</v>
      </c>
      <c r="J46" s="40"/>
      <c r="K46" s="40"/>
    </row>
    <row r="47" spans="3:11" x14ac:dyDescent="0.2">
      <c r="C47">
        <f t="shared" si="2"/>
        <v>9.8999999999999861</v>
      </c>
      <c r="D47" s="35">
        <f t="shared" si="0"/>
        <v>22.529105611700004</v>
      </c>
      <c r="E47" s="9">
        <f t="shared" si="1"/>
        <v>0.86589017671000512</v>
      </c>
      <c r="J47" s="40"/>
      <c r="K47" s="40"/>
    </row>
    <row r="48" spans="3:11" x14ac:dyDescent="0.2">
      <c r="C48">
        <f t="shared" si="2"/>
        <v>9.9999999999999858</v>
      </c>
      <c r="D48" s="35">
        <f t="shared" si="0"/>
        <v>22.36690385</v>
      </c>
      <c r="E48" s="9">
        <f t="shared" si="1"/>
        <v>0.8540866200000039</v>
      </c>
      <c r="J48" s="40"/>
      <c r="K48" s="40"/>
    </row>
    <row r="49" spans="3:11" x14ac:dyDescent="0.2">
      <c r="C49">
        <f t="shared" si="2"/>
        <v>10.099999999999985</v>
      </c>
      <c r="D49" s="35">
        <f t="shared" si="0"/>
        <v>22.224496295700007</v>
      </c>
      <c r="E49" s="9">
        <f t="shared" si="1"/>
        <v>0.84190839449000521</v>
      </c>
      <c r="J49" s="40"/>
      <c r="K49" s="40"/>
    </row>
    <row r="50" spans="3:11" x14ac:dyDescent="0.2">
      <c r="C50">
        <f t="shared" si="2"/>
        <v>10.199999999999985</v>
      </c>
      <c r="D50" s="35">
        <f t="shared" si="0"/>
        <v>22.101882948799982</v>
      </c>
      <c r="E50" s="9">
        <f t="shared" si="1"/>
        <v>0.829395543520004</v>
      </c>
      <c r="J50" s="40"/>
      <c r="K50" s="40"/>
    </row>
    <row r="51" spans="3:11" x14ac:dyDescent="0.2">
      <c r="C51">
        <f t="shared" si="2"/>
        <v>10.299999999999985</v>
      </c>
      <c r="D51" s="35">
        <f t="shared" si="0"/>
        <v>21.999063809299997</v>
      </c>
      <c r="E51" s="9">
        <f t="shared" si="1"/>
        <v>0.81658811043000412</v>
      </c>
      <c r="J51" s="40"/>
      <c r="K51" s="40"/>
    </row>
    <row r="52" spans="3:11" x14ac:dyDescent="0.2">
      <c r="C52">
        <f t="shared" si="2"/>
        <v>10.399999999999984</v>
      </c>
      <c r="D52" s="35">
        <f t="shared" si="0"/>
        <v>21.916038877199981</v>
      </c>
      <c r="E52" s="9">
        <f t="shared" si="1"/>
        <v>0.80352613856000588</v>
      </c>
      <c r="J52" s="40"/>
      <c r="K52" s="40"/>
    </row>
    <row r="53" spans="3:11" x14ac:dyDescent="0.2">
      <c r="C53">
        <f t="shared" si="2"/>
        <v>10.499999999999984</v>
      </c>
      <c r="D53" s="35">
        <f t="shared" si="0"/>
        <v>21.852808152499989</v>
      </c>
      <c r="E53" s="9">
        <f t="shared" si="1"/>
        <v>0.790249671250006</v>
      </c>
      <c r="J53" s="40"/>
      <c r="K53" s="40"/>
    </row>
    <row r="54" spans="3:11" x14ac:dyDescent="0.2">
      <c r="C54">
        <f t="shared" si="2"/>
        <v>10.599999999999984</v>
      </c>
      <c r="D54" s="35">
        <f t="shared" si="0"/>
        <v>21.809371635199994</v>
      </c>
      <c r="E54" s="9">
        <f t="shared" si="1"/>
        <v>0.7767987518400048</v>
      </c>
      <c r="J54" s="40"/>
      <c r="K54" s="40"/>
    </row>
    <row r="55" spans="3:11" x14ac:dyDescent="0.2">
      <c r="C55">
        <f t="shared" si="2"/>
        <v>10.699999999999983</v>
      </c>
      <c r="D55" s="35">
        <f t="shared" si="0"/>
        <v>21.785729325299982</v>
      </c>
      <c r="E55" s="9">
        <f t="shared" si="1"/>
        <v>0.76321342367000611</v>
      </c>
      <c r="J55" s="40"/>
      <c r="K55" s="40"/>
    </row>
    <row r="56" spans="3:11" x14ac:dyDescent="0.2">
      <c r="C56">
        <f t="shared" si="2"/>
        <v>10.799999999999983</v>
      </c>
      <c r="D56" s="35">
        <f t="shared" si="0"/>
        <v>21.781881222799967</v>
      </c>
      <c r="E56" s="9">
        <f t="shared" si="1"/>
        <v>0.74953373008000312</v>
      </c>
      <c r="J56" s="40"/>
      <c r="K56" s="40"/>
    </row>
    <row r="57" spans="3:11" x14ac:dyDescent="0.2">
      <c r="C57">
        <f t="shared" si="2"/>
        <v>10.899999999999983</v>
      </c>
      <c r="D57" s="35">
        <f t="shared" si="0"/>
        <v>21.797827327699977</v>
      </c>
      <c r="E57" s="9">
        <f t="shared" si="1"/>
        <v>0.73579971441000325</v>
      </c>
      <c r="J57" s="40"/>
      <c r="K57" s="40"/>
    </row>
    <row r="58" spans="3:11" x14ac:dyDescent="0.2">
      <c r="C58">
        <f t="shared" si="2"/>
        <v>10.999999999999982</v>
      </c>
      <c r="D58" s="35">
        <f t="shared" si="0"/>
        <v>21.833567639999984</v>
      </c>
      <c r="E58" s="9">
        <f t="shared" si="1"/>
        <v>0.72205142000001032</v>
      </c>
      <c r="J58" s="40"/>
      <c r="K58" s="40"/>
    </row>
    <row r="59" spans="3:11" x14ac:dyDescent="0.2">
      <c r="C59">
        <f t="shared" si="2"/>
        <v>11.099999999999982</v>
      </c>
      <c r="D59" s="35">
        <f t="shared" si="0"/>
        <v>21.889102159699959</v>
      </c>
      <c r="E59" s="9">
        <f t="shared" si="1"/>
        <v>0.70832889019000334</v>
      </c>
      <c r="J59" s="40"/>
      <c r="K59" s="40"/>
    </row>
    <row r="60" spans="3:11" x14ac:dyDescent="0.2">
      <c r="C60">
        <f t="shared" si="2"/>
        <v>11.199999999999982</v>
      </c>
      <c r="D60" s="35">
        <f t="shared" si="0"/>
        <v>21.964430886799946</v>
      </c>
      <c r="E60" s="9">
        <f t="shared" si="1"/>
        <v>0.69467216832000389</v>
      </c>
      <c r="J60" s="40"/>
      <c r="K60" s="40"/>
    </row>
    <row r="61" spans="3:11" x14ac:dyDescent="0.2">
      <c r="C61">
        <f t="shared" si="2"/>
        <v>11.299999999999981</v>
      </c>
      <c r="D61" s="35">
        <f t="shared" si="0"/>
        <v>22.059553821299957</v>
      </c>
      <c r="E61" s="9">
        <f t="shared" si="1"/>
        <v>0.68112129773000518</v>
      </c>
      <c r="J61" s="40"/>
      <c r="K61" s="40"/>
    </row>
    <row r="62" spans="3:11" x14ac:dyDescent="0.2">
      <c r="C62">
        <f t="shared" si="2"/>
        <v>11.399999999999981</v>
      </c>
      <c r="D62" s="35">
        <f t="shared" si="0"/>
        <v>22.174470963199951</v>
      </c>
      <c r="E62" s="9">
        <f t="shared" si="1"/>
        <v>0.6677163217600075</v>
      </c>
      <c r="J62" s="40"/>
      <c r="K62" s="40"/>
    </row>
    <row r="63" spans="3:11" x14ac:dyDescent="0.2">
      <c r="C63">
        <f t="shared" si="2"/>
        <v>11.49999999999998</v>
      </c>
      <c r="D63" s="35">
        <f t="shared" si="0"/>
        <v>22.309182312499956</v>
      </c>
      <c r="E63" s="9">
        <f t="shared" si="1"/>
        <v>0.65449728375000404</v>
      </c>
      <c r="J63" s="40"/>
      <c r="K63" s="40"/>
    </row>
    <row r="64" spans="3:11" x14ac:dyDescent="0.2">
      <c r="C64">
        <f t="shared" si="2"/>
        <v>11.59999999999998</v>
      </c>
      <c r="D64" s="35">
        <f t="shared" si="0"/>
        <v>22.46368786919993</v>
      </c>
      <c r="E64" s="9">
        <f t="shared" si="1"/>
        <v>0.64150422704000576</v>
      </c>
      <c r="J64" s="40"/>
      <c r="K64" s="40"/>
    </row>
    <row r="65" spans="3:11" x14ac:dyDescent="0.2">
      <c r="C65">
        <f t="shared" si="2"/>
        <v>11.69999999999998</v>
      </c>
      <c r="D65" s="35">
        <f t="shared" si="0"/>
        <v>22.637987633299929</v>
      </c>
      <c r="E65" s="9">
        <f t="shared" si="1"/>
        <v>0.62877719497000228</v>
      </c>
      <c r="J65" s="40"/>
      <c r="K65" s="40"/>
    </row>
    <row r="66" spans="3:11" x14ac:dyDescent="0.2">
      <c r="C66">
        <f t="shared" si="2"/>
        <v>11.799999999999979</v>
      </c>
      <c r="D66" s="35">
        <f t="shared" si="0"/>
        <v>22.832081604799924</v>
      </c>
      <c r="E66" s="9">
        <f t="shared" si="1"/>
        <v>0.61635623088000457</v>
      </c>
      <c r="J66" s="40"/>
      <c r="K66" s="40"/>
    </row>
    <row r="67" spans="3:11" x14ac:dyDescent="0.2">
      <c r="C67">
        <f t="shared" si="2"/>
        <v>11.899999999999979</v>
      </c>
      <c r="D67" s="35">
        <f t="shared" si="0"/>
        <v>23.045969783699945</v>
      </c>
      <c r="E67" s="9">
        <f t="shared" si="1"/>
        <v>0.60428137811000227</v>
      </c>
      <c r="J67" s="40"/>
      <c r="K67" s="40"/>
    </row>
    <row r="68" spans="3:11" x14ac:dyDescent="0.2">
      <c r="C68">
        <f t="shared" si="2"/>
        <v>11.999999999999979</v>
      </c>
      <c r="D68" s="35">
        <f t="shared" si="0"/>
        <v>23.279652169999906</v>
      </c>
      <c r="E68" s="9">
        <f t="shared" si="1"/>
        <v>0.59259268000000986</v>
      </c>
      <c r="J68" s="40"/>
      <c r="K68" s="40"/>
    </row>
    <row r="69" spans="3:11" x14ac:dyDescent="0.2">
      <c r="C69">
        <f t="shared" si="2"/>
        <v>12.099999999999978</v>
      </c>
      <c r="D69" s="35">
        <f t="shared" si="0"/>
        <v>23.533128763699921</v>
      </c>
      <c r="E69" s="9">
        <f t="shared" si="1"/>
        <v>0.58133017988999924</v>
      </c>
      <c r="J69" s="40"/>
      <c r="K69" s="40"/>
    </row>
    <row r="70" spans="3:11" x14ac:dyDescent="0.2">
      <c r="C70">
        <f t="shared" si="2"/>
        <v>12.199999999999978</v>
      </c>
      <c r="D70" s="35">
        <f t="shared" si="0"/>
        <v>23.806399564799932</v>
      </c>
      <c r="E70" s="9">
        <f t="shared" si="1"/>
        <v>0.57053392112000623</v>
      </c>
      <c r="J70" s="40"/>
      <c r="K70" s="40"/>
    </row>
    <row r="71" spans="3:11" x14ac:dyDescent="0.2">
      <c r="C71">
        <f t="shared" si="2"/>
        <v>12.299999999999978</v>
      </c>
      <c r="D71" s="35">
        <f t="shared" si="0"/>
        <v>24.099464573299912</v>
      </c>
      <c r="E71" s="9">
        <f t="shared" si="1"/>
        <v>0.56024394703000979</v>
      </c>
      <c r="J71" s="40"/>
      <c r="K71" s="40"/>
    </row>
    <row r="72" spans="3:11" x14ac:dyDescent="0.2">
      <c r="C72">
        <f t="shared" si="2"/>
        <v>12.399999999999977</v>
      </c>
      <c r="D72" s="35">
        <f t="shared" si="0"/>
        <v>24.412323789199888</v>
      </c>
      <c r="E72" s="9">
        <f t="shared" si="1"/>
        <v>0.55050030096000313</v>
      </c>
      <c r="J72" s="40"/>
      <c r="K72" s="40"/>
    </row>
    <row r="73" spans="3:11" x14ac:dyDescent="0.2">
      <c r="C73">
        <f t="shared" si="2"/>
        <v>12.499999999999977</v>
      </c>
      <c r="D73" s="35">
        <f t="shared" ref="D73:D98" si="3" xml:space="preserve"> $D$2*C73*C73+$D$3*C73 +$D$4</f>
        <v>24.744977212499919</v>
      </c>
      <c r="E73" s="9">
        <f t="shared" ref="E73:E98" si="4">$E$2*C73^3+$E$3*C73^2 +$E$4*C73 +$E$5</f>
        <v>0.5413430262500043</v>
      </c>
      <c r="J73" s="40"/>
      <c r="K73" s="40"/>
    </row>
    <row r="74" spans="3:11" x14ac:dyDescent="0.2">
      <c r="C74">
        <f t="shared" ref="C74:C98" si="5">C73+0.1</f>
        <v>12.599999999999977</v>
      </c>
      <c r="D74" s="35">
        <f t="shared" si="3"/>
        <v>25.097424843199889</v>
      </c>
      <c r="E74" s="9">
        <f t="shared" si="4"/>
        <v>0.53281216624000294</v>
      </c>
      <c r="J74" s="40"/>
      <c r="K74" s="40"/>
    </row>
    <row r="75" spans="3:11" x14ac:dyDescent="0.2">
      <c r="C75">
        <f t="shared" si="5"/>
        <v>12.699999999999976</v>
      </c>
      <c r="D75" s="35">
        <f t="shared" si="3"/>
        <v>25.469666681299856</v>
      </c>
      <c r="E75" s="9">
        <f t="shared" si="4"/>
        <v>0.52494776427000645</v>
      </c>
      <c r="J75" s="40"/>
      <c r="K75" s="40"/>
    </row>
    <row r="76" spans="3:11" x14ac:dyDescent="0.2">
      <c r="C76">
        <f t="shared" si="5"/>
        <v>12.799999999999976</v>
      </c>
      <c r="D76" s="35">
        <f t="shared" si="3"/>
        <v>25.861702726799876</v>
      </c>
      <c r="E76" s="9">
        <f t="shared" si="4"/>
        <v>0.51778986368000801</v>
      </c>
      <c r="J76" s="40"/>
      <c r="K76" s="40"/>
    </row>
    <row r="77" spans="3:11" x14ac:dyDescent="0.2">
      <c r="C77">
        <f t="shared" si="5"/>
        <v>12.899999999999975</v>
      </c>
      <c r="D77" s="35">
        <f t="shared" si="3"/>
        <v>26.273532979699866</v>
      </c>
      <c r="E77" s="9">
        <f t="shared" si="4"/>
        <v>0.51137850781000793</v>
      </c>
      <c r="J77" s="35"/>
      <c r="K77" s="9"/>
    </row>
    <row r="78" spans="3:11" x14ac:dyDescent="0.2">
      <c r="C78">
        <f t="shared" si="5"/>
        <v>12.999999999999975</v>
      </c>
      <c r="D78" s="35">
        <f t="shared" si="3"/>
        <v>26.70515743999988</v>
      </c>
      <c r="E78" s="9">
        <f t="shared" si="4"/>
        <v>0.5057537400000065</v>
      </c>
      <c r="J78" s="35"/>
      <c r="K78" s="9"/>
    </row>
    <row r="79" spans="3:11" x14ac:dyDescent="0.2">
      <c r="C79">
        <f t="shared" si="5"/>
        <v>13.099999999999975</v>
      </c>
      <c r="D79" s="35">
        <f t="shared" si="3"/>
        <v>27.156576107699863</v>
      </c>
      <c r="E79" s="9">
        <f t="shared" si="4"/>
        <v>0.50095560359000757</v>
      </c>
      <c r="J79" s="35"/>
      <c r="K79" s="9"/>
    </row>
    <row r="80" spans="3:11" x14ac:dyDescent="0.2">
      <c r="C80">
        <f t="shared" si="5"/>
        <v>13.199999999999974</v>
      </c>
      <c r="D80" s="35">
        <f t="shared" si="3"/>
        <v>27.627788982799814</v>
      </c>
      <c r="E80" s="9">
        <f t="shared" si="4"/>
        <v>0.49702414192000077</v>
      </c>
      <c r="J80" s="35"/>
      <c r="K80" s="9"/>
    </row>
    <row r="81" spans="3:11" x14ac:dyDescent="0.2">
      <c r="C81">
        <f t="shared" si="5"/>
        <v>13.299999999999974</v>
      </c>
      <c r="D81" s="35">
        <f t="shared" si="3"/>
        <v>28.118796065299847</v>
      </c>
      <c r="E81" s="9">
        <f t="shared" si="4"/>
        <v>0.49399939833000417</v>
      </c>
      <c r="J81" s="35"/>
      <c r="K81" s="9"/>
    </row>
    <row r="82" spans="3:11" x14ac:dyDescent="0.2">
      <c r="C82">
        <f t="shared" si="5"/>
        <v>13.399999999999974</v>
      </c>
      <c r="D82" s="35">
        <f t="shared" si="3"/>
        <v>28.62959735519982</v>
      </c>
      <c r="E82" s="9">
        <f t="shared" si="4"/>
        <v>0.49192141616000384</v>
      </c>
      <c r="J82" s="35"/>
      <c r="K82" s="9"/>
    </row>
    <row r="83" spans="3:11" x14ac:dyDescent="0.2">
      <c r="C83">
        <f t="shared" si="5"/>
        <v>13.499999999999973</v>
      </c>
      <c r="D83" s="35">
        <f t="shared" si="3"/>
        <v>29.160192852499875</v>
      </c>
      <c r="E83" s="9">
        <f t="shared" si="4"/>
        <v>0.49083023875000009</v>
      </c>
      <c r="J83" s="35"/>
      <c r="K83" s="9"/>
    </row>
    <row r="84" spans="3:11" x14ac:dyDescent="0.2">
      <c r="C84">
        <f t="shared" si="5"/>
        <v>13.599999999999973</v>
      </c>
      <c r="D84" s="35">
        <f t="shared" si="3"/>
        <v>29.710582557199814</v>
      </c>
      <c r="E84" s="9">
        <f t="shared" si="4"/>
        <v>0.49076590944000387</v>
      </c>
      <c r="J84" s="35"/>
      <c r="K84" s="9"/>
    </row>
    <row r="85" spans="3:11" x14ac:dyDescent="0.2">
      <c r="C85">
        <f t="shared" si="5"/>
        <v>13.699999999999973</v>
      </c>
      <c r="D85" s="35">
        <f t="shared" si="3"/>
        <v>30.280766469299806</v>
      </c>
      <c r="E85" s="9">
        <f t="shared" si="4"/>
        <v>0.49176847157000125</v>
      </c>
      <c r="J85" s="35"/>
      <c r="K85" s="9"/>
    </row>
    <row r="86" spans="3:11" x14ac:dyDescent="0.2">
      <c r="C86">
        <f t="shared" si="5"/>
        <v>13.799999999999972</v>
      </c>
      <c r="D86" s="35">
        <f t="shared" si="3"/>
        <v>30.870744588799823</v>
      </c>
      <c r="E86" s="9">
        <f t="shared" si="4"/>
        <v>0.4938779684800032</v>
      </c>
      <c r="J86" s="35"/>
      <c r="K86" s="9"/>
    </row>
    <row r="87" spans="3:11" x14ac:dyDescent="0.2">
      <c r="C87">
        <f t="shared" si="5"/>
        <v>13.899999999999972</v>
      </c>
      <c r="D87" s="35">
        <f t="shared" si="3"/>
        <v>31.480516915699809</v>
      </c>
      <c r="E87" s="9">
        <f t="shared" si="4"/>
        <v>0.49713444351000646</v>
      </c>
      <c r="J87" s="35"/>
      <c r="K87" s="9"/>
    </row>
    <row r="88" spans="3:11" x14ac:dyDescent="0.2">
      <c r="C88">
        <f t="shared" si="5"/>
        <v>13.999999999999972</v>
      </c>
      <c r="D88" s="35">
        <f t="shared" si="3"/>
        <v>32.11008344999982</v>
      </c>
      <c r="E88" s="9">
        <f t="shared" si="4"/>
        <v>0.50157794000000422</v>
      </c>
      <c r="J88" s="35"/>
      <c r="K88" s="9"/>
    </row>
    <row r="89" spans="3:11" x14ac:dyDescent="0.2">
      <c r="C89">
        <f t="shared" si="5"/>
        <v>14.099999999999971</v>
      </c>
      <c r="D89" s="35">
        <f t="shared" si="3"/>
        <v>32.759444191699799</v>
      </c>
      <c r="E89" s="9">
        <f t="shared" si="4"/>
        <v>0.50724850129000387</v>
      </c>
      <c r="J89" s="35"/>
      <c r="K89" s="9"/>
    </row>
    <row r="90" spans="3:11" x14ac:dyDescent="0.2">
      <c r="C90">
        <f t="shared" si="5"/>
        <v>14.199999999999971</v>
      </c>
      <c r="D90" s="35">
        <f t="shared" si="3"/>
        <v>33.428599140799776</v>
      </c>
      <c r="E90" s="9">
        <f t="shared" si="4"/>
        <v>0.51418617072000217</v>
      </c>
      <c r="J90" s="35"/>
      <c r="K90" s="9"/>
    </row>
    <row r="91" spans="3:11" x14ac:dyDescent="0.2">
      <c r="C91">
        <f t="shared" si="5"/>
        <v>14.299999999999971</v>
      </c>
      <c r="D91" s="35">
        <f t="shared" si="3"/>
        <v>34.117548297299805</v>
      </c>
      <c r="E91" s="9">
        <f t="shared" si="4"/>
        <v>0.5224309916299994</v>
      </c>
      <c r="J91" s="35"/>
      <c r="K91" s="9"/>
    </row>
    <row r="92" spans="3:11" x14ac:dyDescent="0.2">
      <c r="C92">
        <f t="shared" si="5"/>
        <v>14.39999999999997</v>
      </c>
      <c r="D92" s="35">
        <f t="shared" si="3"/>
        <v>34.826291661199747</v>
      </c>
      <c r="E92" s="9">
        <f t="shared" si="4"/>
        <v>0.53202300735999941</v>
      </c>
      <c r="J92" s="35"/>
      <c r="K92" s="9"/>
    </row>
    <row r="93" spans="3:11" x14ac:dyDescent="0.2">
      <c r="C93">
        <f t="shared" si="5"/>
        <v>14.49999999999997</v>
      </c>
      <c r="D93" s="35">
        <f t="shared" si="3"/>
        <v>35.554829232499713</v>
      </c>
      <c r="E93" s="9">
        <f t="shared" si="4"/>
        <v>0.54300226124999895</v>
      </c>
      <c r="J93" s="35"/>
      <c r="K93" s="9"/>
    </row>
    <row r="94" spans="3:11" x14ac:dyDescent="0.2">
      <c r="C94">
        <f t="shared" si="5"/>
        <v>14.599999999999969</v>
      </c>
      <c r="D94" s="35">
        <f t="shared" si="3"/>
        <v>36.303161011199762</v>
      </c>
      <c r="E94" s="9">
        <f t="shared" si="4"/>
        <v>0.55540879663999476</v>
      </c>
      <c r="J94" s="35"/>
      <c r="K94" s="9"/>
    </row>
    <row r="95" spans="3:11" x14ac:dyDescent="0.2">
      <c r="C95">
        <f t="shared" si="5"/>
        <v>14.699999999999969</v>
      </c>
      <c r="D95" s="35">
        <f t="shared" si="3"/>
        <v>37.071286997299723</v>
      </c>
      <c r="E95" s="9">
        <f t="shared" si="4"/>
        <v>0.56928265687000135</v>
      </c>
      <c r="J95" s="35"/>
      <c r="K95" s="9"/>
    </row>
    <row r="96" spans="3:11" x14ac:dyDescent="0.2">
      <c r="C96">
        <f t="shared" si="5"/>
        <v>14.799999999999969</v>
      </c>
      <c r="D96" s="35">
        <f t="shared" si="3"/>
        <v>37.859207190799737</v>
      </c>
      <c r="E96" s="9">
        <f t="shared" si="4"/>
        <v>0.58466388527999058</v>
      </c>
      <c r="J96" s="35"/>
      <c r="K96" s="9"/>
    </row>
    <row r="97" spans="3:11" x14ac:dyDescent="0.2">
      <c r="C97">
        <f t="shared" si="5"/>
        <v>14.899999999999968</v>
      </c>
      <c r="D97" s="35">
        <f t="shared" si="3"/>
        <v>38.666921591699719</v>
      </c>
      <c r="E97" s="9">
        <f t="shared" si="4"/>
        <v>0.60159252520999118</v>
      </c>
      <c r="J97" s="35"/>
      <c r="K97" s="9"/>
    </row>
    <row r="98" spans="3:11" x14ac:dyDescent="0.2">
      <c r="C98">
        <f t="shared" si="5"/>
        <v>14.999999999999968</v>
      </c>
      <c r="D98" s="35">
        <f t="shared" si="3"/>
        <v>39.494430199999698</v>
      </c>
      <c r="E98" s="9">
        <f t="shared" si="4"/>
        <v>0.62010861999999634</v>
      </c>
      <c r="J98" s="35"/>
      <c r="K98" s="9"/>
    </row>
    <row r="99" spans="3:11" x14ac:dyDescent="0.2">
      <c r="D99" s="35"/>
      <c r="J99" s="35"/>
      <c r="K99" s="9"/>
    </row>
    <row r="100" spans="3:11" x14ac:dyDescent="0.2">
      <c r="D100" s="35"/>
      <c r="J100" s="35"/>
      <c r="K100" s="9"/>
    </row>
    <row r="101" spans="3:11" x14ac:dyDescent="0.2">
      <c r="D101" s="35"/>
      <c r="J101" s="35"/>
      <c r="K101" s="9"/>
    </row>
    <row r="102" spans="3:11" x14ac:dyDescent="0.2">
      <c r="D102" s="35"/>
      <c r="J102" s="35"/>
      <c r="K102" s="9"/>
    </row>
    <row r="103" spans="3:11" x14ac:dyDescent="0.2">
      <c r="D103" s="35"/>
      <c r="J103" s="35"/>
      <c r="K103" s="9"/>
    </row>
    <row r="104" spans="3:11" x14ac:dyDescent="0.2">
      <c r="D104" s="35"/>
      <c r="J104" s="35"/>
      <c r="K104" s="9"/>
    </row>
    <row r="105" spans="3:11" x14ac:dyDescent="0.2">
      <c r="D105" s="35"/>
      <c r="J105" s="35"/>
      <c r="K105" s="9"/>
    </row>
    <row r="106" spans="3:11" x14ac:dyDescent="0.2">
      <c r="D106" s="35"/>
      <c r="J106" s="35"/>
      <c r="K106" s="9"/>
    </row>
    <row r="107" spans="3:11" x14ac:dyDescent="0.2">
      <c r="D107" s="35"/>
      <c r="J107" s="35"/>
      <c r="K107" s="9"/>
    </row>
    <row r="108" spans="3:11" x14ac:dyDescent="0.2">
      <c r="D108" s="35"/>
      <c r="J108" s="35"/>
      <c r="K108" s="9"/>
    </row>
    <row r="109" spans="3:11" x14ac:dyDescent="0.2">
      <c r="D109" s="35"/>
      <c r="J109" s="35"/>
      <c r="K109" s="9"/>
    </row>
    <row r="110" spans="3:11" x14ac:dyDescent="0.2">
      <c r="D110" s="35"/>
      <c r="J110" s="35"/>
      <c r="K110" s="9"/>
    </row>
    <row r="111" spans="3:11" x14ac:dyDescent="0.2">
      <c r="D111" s="35"/>
      <c r="J111" s="35"/>
      <c r="K111" s="9"/>
    </row>
    <row r="112" spans="3:11" x14ac:dyDescent="0.2">
      <c r="D112" s="35"/>
      <c r="J112" s="35"/>
      <c r="K112" s="9"/>
    </row>
    <row r="113" spans="4:11" x14ac:dyDescent="0.2">
      <c r="D113" s="35"/>
      <c r="J113" s="35"/>
      <c r="K113" s="9"/>
    </row>
    <row r="114" spans="4:11" x14ac:dyDescent="0.2">
      <c r="D114" s="35"/>
      <c r="J114" s="35"/>
      <c r="K114" s="9"/>
    </row>
    <row r="115" spans="4:11" x14ac:dyDescent="0.2">
      <c r="D115" s="35"/>
      <c r="J115" s="35"/>
      <c r="K115" s="9"/>
    </row>
    <row r="116" spans="4:11" x14ac:dyDescent="0.2">
      <c r="D116" s="35"/>
      <c r="J116" s="35"/>
      <c r="K116" s="9"/>
    </row>
    <row r="117" spans="4:11" x14ac:dyDescent="0.2">
      <c r="D117" s="35"/>
      <c r="J117" s="35"/>
      <c r="K117" s="9"/>
    </row>
    <row r="118" spans="4:11" x14ac:dyDescent="0.2">
      <c r="D118" s="35"/>
      <c r="J118" s="35"/>
      <c r="K118" s="9"/>
    </row>
    <row r="119" spans="4:11" x14ac:dyDescent="0.2">
      <c r="D119" s="35"/>
      <c r="J119" s="35"/>
      <c r="K119" s="9"/>
    </row>
    <row r="120" spans="4:11" x14ac:dyDescent="0.2">
      <c r="D120" s="35"/>
      <c r="J120" s="35"/>
      <c r="K120" s="9"/>
    </row>
    <row r="121" spans="4:11" x14ac:dyDescent="0.2">
      <c r="D121" s="35"/>
      <c r="J121" s="35"/>
      <c r="K121" s="9"/>
    </row>
    <row r="122" spans="4:11" x14ac:dyDescent="0.2">
      <c r="D122" s="35"/>
      <c r="J122" s="35"/>
      <c r="K122" s="9"/>
    </row>
    <row r="123" spans="4:11" x14ac:dyDescent="0.2">
      <c r="D123" s="35"/>
      <c r="J123" s="35"/>
      <c r="K123" s="9"/>
    </row>
    <row r="124" spans="4:11" x14ac:dyDescent="0.2">
      <c r="D124" s="35"/>
      <c r="J124" s="35"/>
      <c r="K124" s="9"/>
    </row>
    <row r="125" spans="4:11" x14ac:dyDescent="0.2">
      <c r="D125" s="35"/>
      <c r="J125" s="35"/>
      <c r="K125" s="9"/>
    </row>
    <row r="126" spans="4:11" x14ac:dyDescent="0.2">
      <c r="D126" s="35"/>
      <c r="J126" s="35"/>
      <c r="K126" s="9"/>
    </row>
    <row r="127" spans="4:11" x14ac:dyDescent="0.2">
      <c r="D127" s="35"/>
      <c r="J127" s="35"/>
      <c r="K127" s="9"/>
    </row>
    <row r="128" spans="4:11" x14ac:dyDescent="0.2">
      <c r="D128" s="35"/>
      <c r="J128" s="35"/>
      <c r="K128" s="9"/>
    </row>
    <row r="129" spans="4:11" x14ac:dyDescent="0.2">
      <c r="D129" s="35"/>
      <c r="J129" s="35"/>
      <c r="K129" s="9"/>
    </row>
    <row r="130" spans="4:11" x14ac:dyDescent="0.2">
      <c r="D130" s="35"/>
      <c r="J130" s="35"/>
      <c r="K130" s="9"/>
    </row>
    <row r="131" spans="4:11" x14ac:dyDescent="0.2">
      <c r="D131" s="35"/>
      <c r="J131" s="35"/>
      <c r="K131" s="9"/>
    </row>
    <row r="132" spans="4:11" x14ac:dyDescent="0.2">
      <c r="D132" s="35"/>
      <c r="J132" s="35"/>
      <c r="K132" s="9"/>
    </row>
    <row r="133" spans="4:11" x14ac:dyDescent="0.2">
      <c r="D133" s="35"/>
      <c r="J133" s="35"/>
      <c r="K133" s="9"/>
    </row>
    <row r="134" spans="4:11" x14ac:dyDescent="0.2">
      <c r="D134" s="35"/>
      <c r="J134" s="35"/>
      <c r="K134" s="9"/>
    </row>
    <row r="135" spans="4:11" x14ac:dyDescent="0.2">
      <c r="D135" s="35"/>
      <c r="J135" s="35"/>
      <c r="K135" s="9"/>
    </row>
    <row r="136" spans="4:11" x14ac:dyDescent="0.2">
      <c r="D136" s="35"/>
      <c r="J136" s="35"/>
      <c r="K136" s="9"/>
    </row>
    <row r="137" spans="4:11" x14ac:dyDescent="0.2">
      <c r="D137" s="35"/>
      <c r="J137" s="35"/>
      <c r="K137" s="9"/>
    </row>
    <row r="138" spans="4:11" x14ac:dyDescent="0.2">
      <c r="D138" s="35"/>
      <c r="J138" s="35"/>
      <c r="K138" s="9"/>
    </row>
    <row r="139" spans="4:11" x14ac:dyDescent="0.2">
      <c r="D139" s="35"/>
      <c r="J139" s="35"/>
      <c r="K139" s="9"/>
    </row>
    <row r="140" spans="4:11" x14ac:dyDescent="0.2">
      <c r="D140" s="35"/>
      <c r="J140" s="35"/>
      <c r="K140" s="9"/>
    </row>
    <row r="141" spans="4:11" x14ac:dyDescent="0.2">
      <c r="D141" s="35"/>
      <c r="J141" s="35"/>
      <c r="K141" s="9"/>
    </row>
    <row r="142" spans="4:11" x14ac:dyDescent="0.2">
      <c r="D142" s="35"/>
      <c r="J142" s="35"/>
      <c r="K142" s="9"/>
    </row>
    <row r="143" spans="4:11" x14ac:dyDescent="0.2">
      <c r="D143" s="35"/>
      <c r="J143" s="35"/>
      <c r="K143" s="9"/>
    </row>
    <row r="144" spans="4:11" x14ac:dyDescent="0.2">
      <c r="D144" s="35"/>
      <c r="J144" s="35"/>
      <c r="K144" s="9"/>
    </row>
    <row r="145" spans="4:11" x14ac:dyDescent="0.2">
      <c r="D145" s="35"/>
      <c r="J145" s="35"/>
      <c r="K145" s="9"/>
    </row>
    <row r="146" spans="4:11" x14ac:dyDescent="0.2">
      <c r="D146" s="35"/>
      <c r="J146" s="35"/>
      <c r="K146" s="9"/>
    </row>
    <row r="147" spans="4:11" x14ac:dyDescent="0.2">
      <c r="D147" s="35"/>
      <c r="J147" s="35"/>
      <c r="K147" s="9"/>
    </row>
    <row r="148" spans="4:11" x14ac:dyDescent="0.2">
      <c r="D148" s="35"/>
      <c r="J148" s="35"/>
      <c r="K148" s="9"/>
    </row>
    <row r="149" spans="4:11" x14ac:dyDescent="0.2">
      <c r="D149" s="35"/>
      <c r="J149" s="35"/>
      <c r="K149" s="9"/>
    </row>
    <row r="150" spans="4:11" x14ac:dyDescent="0.2">
      <c r="D150" s="35"/>
      <c r="J150" s="35"/>
      <c r="K150" s="9"/>
    </row>
    <row r="151" spans="4:11" x14ac:dyDescent="0.2">
      <c r="D151" s="35"/>
      <c r="J151" s="35"/>
      <c r="K151" s="9"/>
    </row>
    <row r="152" spans="4:11" x14ac:dyDescent="0.2">
      <c r="D152" s="35"/>
      <c r="J152" s="35"/>
      <c r="K152" s="9"/>
    </row>
    <row r="153" spans="4:11" x14ac:dyDescent="0.2">
      <c r="D153" s="35"/>
      <c r="J153" s="35"/>
      <c r="K153" s="9"/>
    </row>
    <row r="154" spans="4:11" x14ac:dyDescent="0.2">
      <c r="D154" s="35"/>
      <c r="J154" s="35"/>
      <c r="K154" s="9"/>
    </row>
    <row r="155" spans="4:11" x14ac:dyDescent="0.2">
      <c r="D155" s="35"/>
      <c r="J155" s="35"/>
      <c r="K155" s="9"/>
    </row>
    <row r="156" spans="4:11" x14ac:dyDescent="0.2">
      <c r="D156" s="35"/>
      <c r="J156" s="35"/>
      <c r="K156" s="9"/>
    </row>
    <row r="157" spans="4:11" x14ac:dyDescent="0.2">
      <c r="D157" s="35"/>
      <c r="J157" s="35"/>
      <c r="K157" s="9"/>
    </row>
    <row r="158" spans="4:11" x14ac:dyDescent="0.2">
      <c r="D158" s="35"/>
      <c r="J158" s="35"/>
      <c r="K158" s="9"/>
    </row>
    <row r="159" spans="4:11" x14ac:dyDescent="0.2">
      <c r="D159" s="35"/>
      <c r="J159" s="35"/>
      <c r="K159" s="9"/>
    </row>
    <row r="160" spans="4:11" x14ac:dyDescent="0.2">
      <c r="D160" s="35"/>
      <c r="J160" s="35"/>
      <c r="K160" s="9"/>
    </row>
    <row r="161" spans="4:11" x14ac:dyDescent="0.2">
      <c r="D161" s="35"/>
      <c r="J161" s="35"/>
      <c r="K161" s="9"/>
    </row>
    <row r="162" spans="4:11" x14ac:dyDescent="0.2">
      <c r="D162" s="35"/>
      <c r="J162" s="35"/>
      <c r="K162" s="9"/>
    </row>
    <row r="163" spans="4:11" x14ac:dyDescent="0.2">
      <c r="D163" s="35"/>
      <c r="J163" s="35"/>
      <c r="K163" s="9"/>
    </row>
    <row r="164" spans="4:11" x14ac:dyDescent="0.2">
      <c r="D164" s="35"/>
      <c r="J164" s="35"/>
      <c r="K164" s="9"/>
    </row>
    <row r="165" spans="4:11" x14ac:dyDescent="0.2">
      <c r="D165" s="35"/>
      <c r="J165" s="35"/>
      <c r="K165" s="9"/>
    </row>
    <row r="166" spans="4:11" x14ac:dyDescent="0.2">
      <c r="D166" s="35"/>
      <c r="J166" s="35"/>
      <c r="K166" s="9"/>
    </row>
    <row r="167" spans="4:11" x14ac:dyDescent="0.2">
      <c r="D167" s="35"/>
      <c r="J167" s="35"/>
      <c r="K167" s="9"/>
    </row>
    <row r="168" spans="4:11" x14ac:dyDescent="0.2">
      <c r="D168" s="35"/>
      <c r="J168" s="35"/>
      <c r="K168" s="9"/>
    </row>
    <row r="169" spans="4:11" x14ac:dyDescent="0.2">
      <c r="D169" s="35"/>
      <c r="J169" s="35"/>
      <c r="K169" s="9"/>
    </row>
    <row r="170" spans="4:11" x14ac:dyDescent="0.2">
      <c r="D170" s="35"/>
      <c r="J170" s="35"/>
      <c r="K170" s="9"/>
    </row>
    <row r="171" spans="4:11" x14ac:dyDescent="0.2">
      <c r="D171" s="35"/>
      <c r="J171" s="35"/>
      <c r="K171" s="9"/>
    </row>
    <row r="172" spans="4:11" x14ac:dyDescent="0.2">
      <c r="D172" s="35"/>
      <c r="J172" s="35"/>
      <c r="K172" s="9"/>
    </row>
    <row r="173" spans="4:11" x14ac:dyDescent="0.2">
      <c r="D173" s="35"/>
      <c r="J173" s="35"/>
      <c r="K173" s="9"/>
    </row>
    <row r="174" spans="4:11" x14ac:dyDescent="0.2">
      <c r="D174" s="35"/>
      <c r="J174" s="35"/>
      <c r="K174" s="9"/>
    </row>
    <row r="175" spans="4:11" x14ac:dyDescent="0.2">
      <c r="D175" s="35"/>
      <c r="J175" s="35"/>
      <c r="K175" s="9"/>
    </row>
    <row r="176" spans="4:11" x14ac:dyDescent="0.2">
      <c r="D176" s="35"/>
      <c r="J176" s="35"/>
      <c r="K176" s="9"/>
    </row>
    <row r="177" spans="4:11" x14ac:dyDescent="0.2">
      <c r="D177" s="35"/>
      <c r="J177" s="35"/>
      <c r="K177" s="9"/>
    </row>
    <row r="178" spans="4:11" x14ac:dyDescent="0.2">
      <c r="D178" s="35"/>
      <c r="J178" s="35"/>
      <c r="K178" s="9"/>
    </row>
    <row r="179" spans="4:11" x14ac:dyDescent="0.2">
      <c r="D179" s="35"/>
      <c r="J179" s="35"/>
      <c r="K179" s="9"/>
    </row>
    <row r="180" spans="4:11" x14ac:dyDescent="0.2">
      <c r="D180" s="35"/>
      <c r="J180" s="35"/>
      <c r="K180" s="9"/>
    </row>
    <row r="181" spans="4:11" x14ac:dyDescent="0.2">
      <c r="D181" s="35"/>
      <c r="J181" s="35"/>
      <c r="K181" s="9"/>
    </row>
    <row r="182" spans="4:11" x14ac:dyDescent="0.2">
      <c r="D182" s="35"/>
      <c r="J182" s="35"/>
      <c r="K182" s="9"/>
    </row>
    <row r="183" spans="4:11" x14ac:dyDescent="0.2">
      <c r="D183" s="35"/>
      <c r="J183" s="35"/>
      <c r="K183" s="9"/>
    </row>
    <row r="184" spans="4:11" x14ac:dyDescent="0.2">
      <c r="D184" s="35"/>
      <c r="J184" s="35"/>
      <c r="K184" s="9"/>
    </row>
    <row r="185" spans="4:11" x14ac:dyDescent="0.2">
      <c r="D185" s="35"/>
      <c r="J185" s="35"/>
      <c r="K185" s="9"/>
    </row>
    <row r="186" spans="4:11" x14ac:dyDescent="0.2">
      <c r="D186" s="35"/>
      <c r="J186" s="35"/>
      <c r="K186" s="9"/>
    </row>
    <row r="187" spans="4:11" x14ac:dyDescent="0.2">
      <c r="D187" s="35"/>
      <c r="J187" s="35"/>
      <c r="K187" s="9"/>
    </row>
    <row r="188" spans="4:11" x14ac:dyDescent="0.2">
      <c r="D188" s="35"/>
      <c r="J188" s="35"/>
      <c r="K188" s="9"/>
    </row>
    <row r="189" spans="4:11" x14ac:dyDescent="0.2">
      <c r="D189" s="35"/>
      <c r="J189" s="35"/>
      <c r="K189" s="9"/>
    </row>
    <row r="190" spans="4:11" x14ac:dyDescent="0.2">
      <c r="D190" s="35"/>
      <c r="J190" s="35"/>
      <c r="K190" s="9"/>
    </row>
    <row r="191" spans="4:11" x14ac:dyDescent="0.2">
      <c r="D191" s="35"/>
      <c r="J191" s="35"/>
      <c r="K191" s="9"/>
    </row>
    <row r="192" spans="4:11" x14ac:dyDescent="0.2">
      <c r="D192" s="35"/>
      <c r="J192" s="35"/>
      <c r="K192" s="9"/>
    </row>
    <row r="193" spans="4:11" x14ac:dyDescent="0.2">
      <c r="D193" s="35"/>
      <c r="J193" s="35"/>
      <c r="K193" s="9"/>
    </row>
    <row r="194" spans="4:11" x14ac:dyDescent="0.2">
      <c r="D194" s="35"/>
      <c r="J194" s="35"/>
      <c r="K194" s="9"/>
    </row>
    <row r="195" spans="4:11" x14ac:dyDescent="0.2">
      <c r="D195" s="35"/>
      <c r="J195" s="35"/>
      <c r="K195" s="9"/>
    </row>
    <row r="196" spans="4:11" x14ac:dyDescent="0.2">
      <c r="D196" s="35"/>
      <c r="J196" s="35"/>
      <c r="K196" s="9"/>
    </row>
    <row r="197" spans="4:11" x14ac:dyDescent="0.2">
      <c r="D197" s="35"/>
      <c r="J197" s="35"/>
      <c r="K197" s="9"/>
    </row>
    <row r="198" spans="4:11" x14ac:dyDescent="0.2">
      <c r="D198" s="35"/>
      <c r="J198" s="35"/>
      <c r="K198" s="9"/>
    </row>
    <row r="199" spans="4:11" x14ac:dyDescent="0.2">
      <c r="D199" s="35"/>
      <c r="J199" s="35"/>
      <c r="K199" s="9"/>
    </row>
    <row r="200" spans="4:11" x14ac:dyDescent="0.2">
      <c r="D200" s="35"/>
      <c r="J200" s="35"/>
      <c r="K200" s="9"/>
    </row>
    <row r="201" spans="4:11" x14ac:dyDescent="0.2">
      <c r="D201" s="35"/>
      <c r="J201" s="35"/>
      <c r="K201" s="9"/>
    </row>
    <row r="202" spans="4:11" x14ac:dyDescent="0.2">
      <c r="D202" s="35"/>
      <c r="J202" s="35"/>
      <c r="K202" s="9"/>
    </row>
    <row r="203" spans="4:11" x14ac:dyDescent="0.2">
      <c r="D203" s="35"/>
      <c r="J203" s="35"/>
      <c r="K203" s="9"/>
    </row>
    <row r="204" spans="4:11" x14ac:dyDescent="0.2">
      <c r="D204" s="35"/>
      <c r="J204" s="35"/>
      <c r="K204" s="9"/>
    </row>
    <row r="205" spans="4:11" x14ac:dyDescent="0.2">
      <c r="D205" s="35"/>
      <c r="J205" s="35"/>
      <c r="K205" s="9"/>
    </row>
    <row r="206" spans="4:11" x14ac:dyDescent="0.2">
      <c r="D206" s="35"/>
      <c r="J206" s="35"/>
      <c r="K206" s="9"/>
    </row>
    <row r="207" spans="4:11" x14ac:dyDescent="0.2">
      <c r="D207" s="35"/>
      <c r="J207" s="35"/>
      <c r="K207" s="9"/>
    </row>
    <row r="208" spans="4:11" x14ac:dyDescent="0.2">
      <c r="D208" s="35"/>
      <c r="J208" s="35"/>
      <c r="K208" s="9"/>
    </row>
    <row r="209" spans="4:11" x14ac:dyDescent="0.2">
      <c r="D209" s="35"/>
      <c r="J209" s="35"/>
      <c r="K209" s="9"/>
    </row>
    <row r="210" spans="4:11" x14ac:dyDescent="0.2">
      <c r="D210" s="35"/>
      <c r="J210" s="35"/>
      <c r="K210" s="9"/>
    </row>
    <row r="211" spans="4:11" x14ac:dyDescent="0.2">
      <c r="D211" s="35"/>
      <c r="J211" s="35"/>
      <c r="K211" s="9"/>
    </row>
    <row r="212" spans="4:11" x14ac:dyDescent="0.2">
      <c r="D212" s="35"/>
      <c r="J212" s="35"/>
      <c r="K212" s="9"/>
    </row>
    <row r="213" spans="4:11" x14ac:dyDescent="0.2">
      <c r="D213" s="35"/>
      <c r="J213" s="35"/>
      <c r="K213" s="9"/>
    </row>
    <row r="214" spans="4:11" x14ac:dyDescent="0.2">
      <c r="D214" s="35"/>
      <c r="J214" s="35"/>
      <c r="K214" s="9"/>
    </row>
    <row r="215" spans="4:11" x14ac:dyDescent="0.2">
      <c r="D215" s="35"/>
      <c r="J215" s="35"/>
      <c r="K215" s="9"/>
    </row>
    <row r="216" spans="4:11" x14ac:dyDescent="0.2">
      <c r="D216" s="35"/>
      <c r="J216" s="35"/>
      <c r="K216" s="9"/>
    </row>
    <row r="217" spans="4:11" x14ac:dyDescent="0.2">
      <c r="D217" s="35"/>
      <c r="J217" s="35"/>
      <c r="K217" s="9"/>
    </row>
    <row r="218" spans="4:11" x14ac:dyDescent="0.2">
      <c r="D218" s="35"/>
      <c r="J218" s="35"/>
      <c r="K218" s="9"/>
    </row>
    <row r="219" spans="4:11" x14ac:dyDescent="0.2">
      <c r="D219" s="35"/>
      <c r="J219" s="35"/>
      <c r="K219" s="9"/>
    </row>
    <row r="220" spans="4:11" x14ac:dyDescent="0.2">
      <c r="D220" s="35"/>
      <c r="J220" s="35"/>
      <c r="K220" s="9"/>
    </row>
    <row r="221" spans="4:11" x14ac:dyDescent="0.2">
      <c r="D221" s="35"/>
      <c r="J221" s="35"/>
      <c r="K221" s="9"/>
    </row>
    <row r="222" spans="4:11" x14ac:dyDescent="0.2">
      <c r="D222" s="35"/>
      <c r="J222" s="35"/>
      <c r="K222" s="9"/>
    </row>
    <row r="223" spans="4:11" x14ac:dyDescent="0.2">
      <c r="D223" s="35"/>
      <c r="J223" s="35"/>
      <c r="K223" s="9"/>
    </row>
    <row r="224" spans="4:11" x14ac:dyDescent="0.2">
      <c r="D224" s="35"/>
      <c r="J224" s="35"/>
      <c r="K224" s="9"/>
    </row>
    <row r="225" spans="4:11" x14ac:dyDescent="0.2">
      <c r="D225" s="35"/>
      <c r="J225" s="35"/>
      <c r="K225" s="9"/>
    </row>
    <row r="226" spans="4:11" x14ac:dyDescent="0.2">
      <c r="D226" s="35"/>
      <c r="J226" s="35"/>
      <c r="K226" s="9"/>
    </row>
    <row r="227" spans="4:11" x14ac:dyDescent="0.2">
      <c r="D227" s="35"/>
      <c r="J227" s="35"/>
      <c r="K227" s="9"/>
    </row>
    <row r="228" spans="4:11" x14ac:dyDescent="0.2">
      <c r="D228" s="35"/>
      <c r="J228" s="35"/>
      <c r="K228" s="9"/>
    </row>
    <row r="229" spans="4:11" x14ac:dyDescent="0.2">
      <c r="D229" s="35"/>
      <c r="J229" s="35"/>
      <c r="K229" s="9"/>
    </row>
    <row r="230" spans="4:11" x14ac:dyDescent="0.2">
      <c r="D230" s="35"/>
      <c r="J230" s="35"/>
      <c r="K230" s="9"/>
    </row>
    <row r="231" spans="4:11" x14ac:dyDescent="0.2">
      <c r="D231" s="35"/>
      <c r="J231" s="35"/>
      <c r="K231" s="9"/>
    </row>
    <row r="232" spans="4:11" x14ac:dyDescent="0.2">
      <c r="D232" s="35"/>
      <c r="J232" s="35"/>
      <c r="K232" s="9"/>
    </row>
    <row r="233" spans="4:11" x14ac:dyDescent="0.2">
      <c r="D233" s="35"/>
      <c r="J233" s="35"/>
      <c r="K233" s="9"/>
    </row>
    <row r="234" spans="4:11" x14ac:dyDescent="0.2">
      <c r="D234" s="35"/>
      <c r="J234" s="35"/>
      <c r="K234" s="9"/>
    </row>
    <row r="235" spans="4:11" x14ac:dyDescent="0.2">
      <c r="D235" s="35"/>
      <c r="J235" s="35"/>
      <c r="K235" s="9"/>
    </row>
    <row r="236" spans="4:11" x14ac:dyDescent="0.2">
      <c r="D236" s="35"/>
      <c r="J236" s="35"/>
      <c r="K236" s="9"/>
    </row>
    <row r="237" spans="4:11" x14ac:dyDescent="0.2">
      <c r="D237" s="35"/>
      <c r="J237" s="35"/>
      <c r="K237" s="9"/>
    </row>
    <row r="238" spans="4:11" x14ac:dyDescent="0.2">
      <c r="D238" s="35"/>
      <c r="J238" s="35"/>
      <c r="K238" s="9"/>
    </row>
    <row r="239" spans="4:11" x14ac:dyDescent="0.2">
      <c r="D239" s="35"/>
      <c r="J239" s="35"/>
      <c r="K239" s="9"/>
    </row>
    <row r="240" spans="4:11" x14ac:dyDescent="0.2">
      <c r="D240" s="35"/>
      <c r="J240" s="35"/>
      <c r="K240" s="9"/>
    </row>
    <row r="241" spans="4:11" x14ac:dyDescent="0.2">
      <c r="D241" s="35"/>
      <c r="J241" s="35"/>
      <c r="K241" s="9"/>
    </row>
    <row r="242" spans="4:11" x14ac:dyDescent="0.2">
      <c r="D242" s="35"/>
      <c r="J242" s="35"/>
      <c r="K242" s="9"/>
    </row>
    <row r="243" spans="4:11" x14ac:dyDescent="0.2">
      <c r="D243" s="35"/>
      <c r="J243" s="35"/>
      <c r="K243" s="9"/>
    </row>
    <row r="244" spans="4:11" x14ac:dyDescent="0.2">
      <c r="D244" s="35"/>
      <c r="J244" s="35"/>
      <c r="K244" s="9"/>
    </row>
    <row r="245" spans="4:11" x14ac:dyDescent="0.2">
      <c r="D245" s="35"/>
      <c r="J245" s="35"/>
      <c r="K245" s="9"/>
    </row>
    <row r="246" spans="4:11" x14ac:dyDescent="0.2">
      <c r="D246" s="35"/>
      <c r="J246" s="35"/>
      <c r="K246" s="9"/>
    </row>
    <row r="247" spans="4:11" x14ac:dyDescent="0.2">
      <c r="D247" s="35"/>
      <c r="J247" s="35"/>
      <c r="K247" s="9"/>
    </row>
    <row r="248" spans="4:11" x14ac:dyDescent="0.2">
      <c r="D248" s="35"/>
      <c r="J248" s="35"/>
      <c r="K248" s="9"/>
    </row>
    <row r="249" spans="4:11" x14ac:dyDescent="0.2">
      <c r="D249" s="35"/>
      <c r="J249" s="35"/>
      <c r="K249" s="9"/>
    </row>
    <row r="250" spans="4:11" x14ac:dyDescent="0.2">
      <c r="D250" s="35"/>
      <c r="J250" s="35"/>
      <c r="K250" s="9"/>
    </row>
    <row r="251" spans="4:11" x14ac:dyDescent="0.2">
      <c r="D251" s="35"/>
      <c r="J251" s="35"/>
      <c r="K251" s="9"/>
    </row>
    <row r="252" spans="4:11" x14ac:dyDescent="0.2">
      <c r="D252" s="35"/>
      <c r="J252" s="35"/>
      <c r="K252" s="9"/>
    </row>
    <row r="253" spans="4:11" x14ac:dyDescent="0.2">
      <c r="D253" s="35"/>
      <c r="J253" s="35"/>
      <c r="K253" s="9"/>
    </row>
    <row r="254" spans="4:11" x14ac:dyDescent="0.2">
      <c r="D254" s="35"/>
      <c r="J254" s="35"/>
      <c r="K254" s="9"/>
    </row>
    <row r="255" spans="4:11" x14ac:dyDescent="0.2">
      <c r="D255" s="35"/>
      <c r="J255" s="35"/>
      <c r="K255" s="9"/>
    </row>
    <row r="256" spans="4:11" x14ac:dyDescent="0.2">
      <c r="D256" s="35"/>
      <c r="J256" s="35"/>
      <c r="K256" s="9"/>
    </row>
    <row r="257" spans="4:11" x14ac:dyDescent="0.2">
      <c r="D257" s="35"/>
      <c r="J257" s="35"/>
      <c r="K257" s="9"/>
    </row>
    <row r="258" spans="4:11" x14ac:dyDescent="0.2">
      <c r="D258" s="35"/>
      <c r="J258" s="35"/>
      <c r="K258" s="9"/>
    </row>
    <row r="259" spans="4:11" x14ac:dyDescent="0.2">
      <c r="D259" s="35"/>
      <c r="J259" s="35"/>
      <c r="K259" s="9"/>
    </row>
    <row r="260" spans="4:11" x14ac:dyDescent="0.2">
      <c r="D260" s="35"/>
      <c r="J260" s="35"/>
      <c r="K260" s="9"/>
    </row>
    <row r="261" spans="4:11" x14ac:dyDescent="0.2">
      <c r="D261" s="35"/>
      <c r="J261" s="35"/>
      <c r="K261" s="9"/>
    </row>
    <row r="262" spans="4:11" x14ac:dyDescent="0.2">
      <c r="D262" s="35"/>
      <c r="J262" s="35"/>
      <c r="K262" s="9"/>
    </row>
    <row r="263" spans="4:11" x14ac:dyDescent="0.2">
      <c r="D263" s="35"/>
      <c r="J263" s="35"/>
      <c r="K263" s="9"/>
    </row>
    <row r="264" spans="4:11" x14ac:dyDescent="0.2">
      <c r="D264" s="35"/>
      <c r="J264" s="35"/>
      <c r="K264" s="9"/>
    </row>
    <row r="265" spans="4:11" x14ac:dyDescent="0.2">
      <c r="D265" s="35"/>
      <c r="J265" s="35"/>
      <c r="K265" s="9"/>
    </row>
    <row r="266" spans="4:11" x14ac:dyDescent="0.2">
      <c r="D266" s="35"/>
      <c r="J266" s="35"/>
      <c r="K266" s="9"/>
    </row>
    <row r="267" spans="4:11" x14ac:dyDescent="0.2">
      <c r="D267" s="35"/>
      <c r="J267" s="35"/>
      <c r="K267" s="9"/>
    </row>
    <row r="268" spans="4:11" x14ac:dyDescent="0.2">
      <c r="D268" s="35"/>
      <c r="J268" s="35"/>
      <c r="K268" s="9"/>
    </row>
    <row r="269" spans="4:11" x14ac:dyDescent="0.2">
      <c r="D269" s="35"/>
      <c r="J269" s="35"/>
      <c r="K269" s="9"/>
    </row>
    <row r="270" spans="4:11" x14ac:dyDescent="0.2">
      <c r="D270" s="35"/>
      <c r="J270" s="35"/>
      <c r="K270" s="9"/>
    </row>
    <row r="271" spans="4:11" x14ac:dyDescent="0.2">
      <c r="J271" s="35"/>
      <c r="K271" s="9"/>
    </row>
    <row r="272" spans="4:11" x14ac:dyDescent="0.2">
      <c r="J272" s="35"/>
      <c r="K272" s="9"/>
    </row>
    <row r="273" spans="10:11" x14ac:dyDescent="0.2">
      <c r="J273" s="35"/>
      <c r="K273" s="9"/>
    </row>
    <row r="274" spans="10:11" x14ac:dyDescent="0.2">
      <c r="J274" s="35"/>
      <c r="K274" s="9"/>
    </row>
    <row r="275" spans="10:11" x14ac:dyDescent="0.2">
      <c r="J275" s="35"/>
      <c r="K275" s="9"/>
    </row>
    <row r="276" spans="10:11" x14ac:dyDescent="0.2">
      <c r="J276" s="35"/>
      <c r="K276" s="9"/>
    </row>
    <row r="277" spans="10:11" x14ac:dyDescent="0.2">
      <c r="J277" s="35"/>
      <c r="K277" s="9"/>
    </row>
    <row r="278" spans="10:11" x14ac:dyDescent="0.2">
      <c r="J278" s="35"/>
      <c r="K278" s="9"/>
    </row>
    <row r="279" spans="10:11" x14ac:dyDescent="0.2">
      <c r="J279" s="35"/>
      <c r="K279" s="9"/>
    </row>
    <row r="280" spans="10:11" x14ac:dyDescent="0.2">
      <c r="J280" s="35"/>
      <c r="K280" s="9"/>
    </row>
    <row r="281" spans="10:11" x14ac:dyDescent="0.2">
      <c r="J281" s="35"/>
      <c r="K281" s="9"/>
    </row>
    <row r="282" spans="10:11" x14ac:dyDescent="0.2">
      <c r="J282" s="35"/>
      <c r="K282" s="9"/>
    </row>
    <row r="283" spans="10:11" x14ac:dyDescent="0.2">
      <c r="J283" s="35"/>
      <c r="K283" s="9"/>
    </row>
    <row r="284" spans="10:11" x14ac:dyDescent="0.2">
      <c r="J284" s="35"/>
      <c r="K284" s="9"/>
    </row>
    <row r="285" spans="10:11" x14ac:dyDescent="0.2">
      <c r="J285" s="35"/>
      <c r="K285" s="9"/>
    </row>
    <row r="286" spans="10:11" x14ac:dyDescent="0.2">
      <c r="J286" s="35"/>
      <c r="K286" s="9"/>
    </row>
    <row r="287" spans="10:11" x14ac:dyDescent="0.2">
      <c r="J287" s="35"/>
      <c r="K287" s="9"/>
    </row>
    <row r="288" spans="10:11" x14ac:dyDescent="0.2">
      <c r="J288" s="35"/>
      <c r="K288" s="9"/>
    </row>
    <row r="289" spans="10:11" x14ac:dyDescent="0.2">
      <c r="J289" s="35"/>
      <c r="K289" s="9"/>
    </row>
    <row r="290" spans="10:11" x14ac:dyDescent="0.2">
      <c r="J290" s="35"/>
      <c r="K290" s="9"/>
    </row>
    <row r="291" spans="10:11" x14ac:dyDescent="0.2">
      <c r="J291" s="35"/>
      <c r="K291" s="9"/>
    </row>
    <row r="292" spans="10:11" x14ac:dyDescent="0.2">
      <c r="J292" s="35"/>
      <c r="K292" s="9"/>
    </row>
    <row r="293" spans="10:11" x14ac:dyDescent="0.2">
      <c r="J293" s="35"/>
      <c r="K293" s="9"/>
    </row>
    <row r="294" spans="10:11" x14ac:dyDescent="0.2">
      <c r="J294" s="35"/>
      <c r="K294" s="9"/>
    </row>
    <row r="295" spans="10:11" x14ac:dyDescent="0.2">
      <c r="J295" s="35"/>
      <c r="K295" s="9"/>
    </row>
    <row r="296" spans="10:11" x14ac:dyDescent="0.2">
      <c r="J296" s="35"/>
      <c r="K296" s="9"/>
    </row>
    <row r="297" spans="10:11" x14ac:dyDescent="0.2">
      <c r="J297" s="35"/>
      <c r="K297" s="9"/>
    </row>
    <row r="298" spans="10:11" x14ac:dyDescent="0.2">
      <c r="J298" s="35"/>
      <c r="K298" s="9"/>
    </row>
    <row r="299" spans="10:11" x14ac:dyDescent="0.2">
      <c r="J299" s="35"/>
      <c r="K299" s="9"/>
    </row>
    <row r="300" spans="10:11" x14ac:dyDescent="0.2">
      <c r="J300" s="35"/>
      <c r="K300" s="9"/>
    </row>
    <row r="301" spans="10:11" x14ac:dyDescent="0.2">
      <c r="J301" s="35"/>
      <c r="K301" s="9"/>
    </row>
    <row r="302" spans="10:11" x14ac:dyDescent="0.2">
      <c r="J302" s="35"/>
      <c r="K302" s="9"/>
    </row>
    <row r="303" spans="10:11" x14ac:dyDescent="0.2">
      <c r="J303" s="35"/>
      <c r="K303" s="9"/>
    </row>
    <row r="304" spans="10:11" x14ac:dyDescent="0.2">
      <c r="J304" s="35"/>
      <c r="K304" s="9"/>
    </row>
    <row r="305" spans="10:11" x14ac:dyDescent="0.2">
      <c r="J305" s="35"/>
      <c r="K305" s="9"/>
    </row>
    <row r="306" spans="10:11" x14ac:dyDescent="0.2">
      <c r="J306" s="35"/>
      <c r="K306" s="9"/>
    </row>
    <row r="307" spans="10:11" x14ac:dyDescent="0.2">
      <c r="J307" s="35"/>
      <c r="K307" s="9"/>
    </row>
    <row r="308" spans="10:11" x14ac:dyDescent="0.2">
      <c r="J308" s="35"/>
      <c r="K308" s="9"/>
    </row>
    <row r="309" spans="10:11" x14ac:dyDescent="0.2">
      <c r="J309" s="35"/>
      <c r="K309" s="9"/>
    </row>
    <row r="310" spans="10:11" x14ac:dyDescent="0.2">
      <c r="J310" s="35"/>
      <c r="K310" s="9"/>
    </row>
    <row r="311" spans="10:11" x14ac:dyDescent="0.2">
      <c r="J311" s="35"/>
      <c r="K311" s="9"/>
    </row>
    <row r="312" spans="10:11" x14ac:dyDescent="0.2">
      <c r="J312" s="35"/>
      <c r="K312" s="9"/>
    </row>
    <row r="313" spans="10:11" x14ac:dyDescent="0.2">
      <c r="J313" s="35"/>
      <c r="K313" s="9"/>
    </row>
    <row r="314" spans="10:11" x14ac:dyDescent="0.2">
      <c r="J314" s="35"/>
      <c r="K314" s="9"/>
    </row>
    <row r="315" spans="10:11" x14ac:dyDescent="0.2">
      <c r="J315" s="35"/>
      <c r="K315" s="9"/>
    </row>
    <row r="316" spans="10:11" x14ac:dyDescent="0.2">
      <c r="J316" s="35"/>
      <c r="K316" s="9"/>
    </row>
    <row r="317" spans="10:11" x14ac:dyDescent="0.2">
      <c r="J317" s="35"/>
      <c r="K317" s="9"/>
    </row>
    <row r="318" spans="10:11" x14ac:dyDescent="0.2">
      <c r="J318" s="35"/>
      <c r="K318" s="9"/>
    </row>
    <row r="319" spans="10:11" x14ac:dyDescent="0.2">
      <c r="J319" s="35"/>
      <c r="K319" s="9"/>
    </row>
    <row r="320" spans="10:11" x14ac:dyDescent="0.2">
      <c r="J320" s="35"/>
      <c r="K320" s="9"/>
    </row>
    <row r="321" spans="10:11" x14ac:dyDescent="0.2">
      <c r="J321" s="35"/>
      <c r="K321" s="9"/>
    </row>
    <row r="322" spans="10:11" x14ac:dyDescent="0.2">
      <c r="J322" s="35"/>
      <c r="K322" s="9"/>
    </row>
    <row r="323" spans="10:11" x14ac:dyDescent="0.2">
      <c r="J323" s="35"/>
      <c r="K323" s="9"/>
    </row>
    <row r="324" spans="10:11" x14ac:dyDescent="0.2">
      <c r="J324" s="35"/>
      <c r="K324" s="9"/>
    </row>
    <row r="325" spans="10:11" x14ac:dyDescent="0.2">
      <c r="J325" s="35"/>
      <c r="K325" s="9"/>
    </row>
    <row r="326" spans="10:11" x14ac:dyDescent="0.2">
      <c r="J326" s="35"/>
      <c r="K326" s="9"/>
    </row>
    <row r="327" spans="10:11" x14ac:dyDescent="0.2">
      <c r="J327" s="35"/>
      <c r="K327" s="9"/>
    </row>
    <row r="328" spans="10:11" x14ac:dyDescent="0.2">
      <c r="J328" s="35"/>
      <c r="K328" s="9"/>
    </row>
    <row r="329" spans="10:11" x14ac:dyDescent="0.2">
      <c r="J329" s="35"/>
      <c r="K329" s="9"/>
    </row>
    <row r="330" spans="10:11" x14ac:dyDescent="0.2">
      <c r="J330" s="35"/>
      <c r="K330" s="9"/>
    </row>
    <row r="331" spans="10:11" x14ac:dyDescent="0.2">
      <c r="J331" s="35"/>
      <c r="K331" s="9"/>
    </row>
    <row r="332" spans="10:11" x14ac:dyDescent="0.2">
      <c r="J332" s="35"/>
      <c r="K332" s="9"/>
    </row>
    <row r="333" spans="10:11" x14ac:dyDescent="0.2">
      <c r="J333" s="35"/>
      <c r="K333" s="9"/>
    </row>
    <row r="334" spans="10:11" x14ac:dyDescent="0.2">
      <c r="J334" s="35"/>
      <c r="K334" s="9"/>
    </row>
    <row r="335" spans="10:11" x14ac:dyDescent="0.2">
      <c r="J335" s="35"/>
      <c r="K335" s="9"/>
    </row>
    <row r="336" spans="10:11" x14ac:dyDescent="0.2">
      <c r="J336" s="35"/>
      <c r="K336" s="9"/>
    </row>
    <row r="337" spans="10:11" x14ac:dyDescent="0.2">
      <c r="J337" s="35"/>
      <c r="K337" s="9"/>
    </row>
    <row r="338" spans="10:11" x14ac:dyDescent="0.2">
      <c r="J338" s="35"/>
      <c r="K338" s="9"/>
    </row>
    <row r="339" spans="10:11" x14ac:dyDescent="0.2">
      <c r="J339" s="35"/>
      <c r="K339" s="9"/>
    </row>
    <row r="340" spans="10:11" x14ac:dyDescent="0.2">
      <c r="J340" s="35"/>
      <c r="K340" s="9"/>
    </row>
    <row r="341" spans="10:11" x14ac:dyDescent="0.2">
      <c r="J341" s="35"/>
      <c r="K341" s="9"/>
    </row>
    <row r="342" spans="10:11" x14ac:dyDescent="0.2">
      <c r="J342" s="35"/>
      <c r="K342" s="9"/>
    </row>
    <row r="343" spans="10:11" x14ac:dyDescent="0.2">
      <c r="J343" s="35"/>
      <c r="K343" s="9"/>
    </row>
    <row r="344" spans="10:11" x14ac:dyDescent="0.2">
      <c r="J344" s="35"/>
      <c r="K344" s="9"/>
    </row>
    <row r="345" spans="10:11" x14ac:dyDescent="0.2">
      <c r="J345" s="35"/>
      <c r="K345" s="9"/>
    </row>
    <row r="346" spans="10:11" x14ac:dyDescent="0.2">
      <c r="J346" s="35"/>
      <c r="K346" s="9"/>
    </row>
    <row r="347" spans="10:11" x14ac:dyDescent="0.2">
      <c r="J347" s="35"/>
      <c r="K347" s="9"/>
    </row>
    <row r="348" spans="10:11" x14ac:dyDescent="0.2">
      <c r="J348" s="35"/>
      <c r="K348" s="9"/>
    </row>
    <row r="349" spans="10:11" x14ac:dyDescent="0.2">
      <c r="J349" s="35"/>
      <c r="K349" s="9"/>
    </row>
    <row r="350" spans="10:11" x14ac:dyDescent="0.2">
      <c r="J350" s="35"/>
      <c r="K350" s="9"/>
    </row>
    <row r="351" spans="10:11" x14ac:dyDescent="0.2">
      <c r="J351" s="35"/>
      <c r="K351" s="9"/>
    </row>
    <row r="352" spans="10:11" x14ac:dyDescent="0.2">
      <c r="J352" s="35"/>
      <c r="K352" s="9"/>
    </row>
    <row r="353" spans="10:11" x14ac:dyDescent="0.2">
      <c r="J353" s="35"/>
      <c r="K353" s="9"/>
    </row>
    <row r="354" spans="10:11" x14ac:dyDescent="0.2">
      <c r="J354" s="35"/>
      <c r="K354" s="9"/>
    </row>
    <row r="355" spans="10:11" x14ac:dyDescent="0.2">
      <c r="J355" s="35"/>
      <c r="K355" s="9"/>
    </row>
    <row r="356" spans="10:11" x14ac:dyDescent="0.2">
      <c r="J356" s="35"/>
      <c r="K356" s="9"/>
    </row>
    <row r="357" spans="10:11" x14ac:dyDescent="0.2">
      <c r="J357" s="35"/>
      <c r="K357" s="9"/>
    </row>
    <row r="358" spans="10:11" x14ac:dyDescent="0.2">
      <c r="J358" s="35"/>
      <c r="K358" s="9"/>
    </row>
    <row r="359" spans="10:11" x14ac:dyDescent="0.2">
      <c r="J359" s="35"/>
      <c r="K359" s="9"/>
    </row>
    <row r="360" spans="10:11" x14ac:dyDescent="0.2">
      <c r="J360" s="35"/>
      <c r="K360" s="9"/>
    </row>
    <row r="361" spans="10:11" x14ac:dyDescent="0.2">
      <c r="J361" s="35"/>
      <c r="K361" s="9"/>
    </row>
    <row r="362" spans="10:11" x14ac:dyDescent="0.2">
      <c r="J362" s="35"/>
      <c r="K362" s="9"/>
    </row>
    <row r="363" spans="10:11" x14ac:dyDescent="0.2">
      <c r="J363" s="35"/>
      <c r="K363" s="9"/>
    </row>
    <row r="364" spans="10:11" x14ac:dyDescent="0.2">
      <c r="J364" s="35"/>
      <c r="K364" s="9"/>
    </row>
    <row r="365" spans="10:11" x14ac:dyDescent="0.2">
      <c r="J365" s="35"/>
      <c r="K365" s="9"/>
    </row>
    <row r="366" spans="10:11" x14ac:dyDescent="0.2">
      <c r="J366" s="35"/>
      <c r="K366" s="9"/>
    </row>
    <row r="367" spans="10:11" x14ac:dyDescent="0.2">
      <c r="J367" s="35"/>
      <c r="K367" s="9"/>
    </row>
    <row r="368" spans="10:11" x14ac:dyDescent="0.2">
      <c r="J368" s="35"/>
      <c r="K368" s="9"/>
    </row>
    <row r="369" spans="10:11" x14ac:dyDescent="0.2">
      <c r="J369" s="35"/>
      <c r="K369" s="9"/>
    </row>
    <row r="370" spans="10:11" x14ac:dyDescent="0.2">
      <c r="J370" s="35"/>
      <c r="K370" s="9"/>
    </row>
    <row r="371" spans="10:11" x14ac:dyDescent="0.2">
      <c r="J371" s="35"/>
      <c r="K371" s="9"/>
    </row>
    <row r="372" spans="10:11" x14ac:dyDescent="0.2">
      <c r="J372" s="35"/>
      <c r="K372" s="9"/>
    </row>
    <row r="373" spans="10:11" x14ac:dyDescent="0.2">
      <c r="J373" s="35"/>
      <c r="K373" s="9"/>
    </row>
    <row r="374" spans="10:11" x14ac:dyDescent="0.2">
      <c r="J374" s="35"/>
      <c r="K374" s="9"/>
    </row>
    <row r="375" spans="10:11" x14ac:dyDescent="0.2">
      <c r="J375" s="35"/>
      <c r="K375" s="9"/>
    </row>
    <row r="376" spans="10:11" x14ac:dyDescent="0.2">
      <c r="J376" s="35"/>
      <c r="K376" s="9"/>
    </row>
    <row r="377" spans="10:11" x14ac:dyDescent="0.2">
      <c r="J377" s="35"/>
      <c r="K377" s="9"/>
    </row>
    <row r="378" spans="10:11" x14ac:dyDescent="0.2">
      <c r="J378" s="35"/>
      <c r="K378" s="9"/>
    </row>
    <row r="379" spans="10:11" x14ac:dyDescent="0.2">
      <c r="J379" s="35"/>
      <c r="K379" s="9"/>
    </row>
    <row r="380" spans="10:11" x14ac:dyDescent="0.2">
      <c r="J380" s="35"/>
      <c r="K380" s="9"/>
    </row>
    <row r="381" spans="10:11" x14ac:dyDescent="0.2">
      <c r="J381" s="35"/>
      <c r="K381" s="9"/>
    </row>
    <row r="382" spans="10:11" x14ac:dyDescent="0.2">
      <c r="J382" s="35"/>
      <c r="K382" s="9"/>
    </row>
    <row r="383" spans="10:11" x14ac:dyDescent="0.2">
      <c r="J383" s="35"/>
      <c r="K383" s="9"/>
    </row>
    <row r="384" spans="10:11" x14ac:dyDescent="0.2">
      <c r="J384" s="35"/>
      <c r="K384" s="9"/>
    </row>
    <row r="385" spans="10:11" x14ac:dyDescent="0.2">
      <c r="J385" s="35"/>
      <c r="K385" s="9"/>
    </row>
    <row r="386" spans="10:11" x14ac:dyDescent="0.2">
      <c r="J386" s="35"/>
      <c r="K386" s="9"/>
    </row>
    <row r="387" spans="10:11" x14ac:dyDescent="0.2">
      <c r="J387" s="35"/>
      <c r="K387" s="9"/>
    </row>
    <row r="388" spans="10:11" x14ac:dyDescent="0.2">
      <c r="J388" s="35"/>
      <c r="K388" s="9"/>
    </row>
    <row r="389" spans="10:11" x14ac:dyDescent="0.2">
      <c r="J389" s="35"/>
      <c r="K389" s="9"/>
    </row>
    <row r="390" spans="10:11" x14ac:dyDescent="0.2">
      <c r="J390" s="35"/>
      <c r="K390" s="9"/>
    </row>
    <row r="391" spans="10:11" x14ac:dyDescent="0.2">
      <c r="J391" s="35"/>
      <c r="K391" s="9"/>
    </row>
    <row r="392" spans="10:11" x14ac:dyDescent="0.2">
      <c r="J392" s="35"/>
      <c r="K392" s="9"/>
    </row>
    <row r="393" spans="10:11" x14ac:dyDescent="0.2">
      <c r="J393" s="35"/>
      <c r="K393" s="9"/>
    </row>
    <row r="394" spans="10:11" x14ac:dyDescent="0.2">
      <c r="J394" s="35"/>
      <c r="K394" s="9"/>
    </row>
    <row r="395" spans="10:11" x14ac:dyDescent="0.2">
      <c r="J395" s="35"/>
      <c r="K395" s="9"/>
    </row>
    <row r="396" spans="10:11" x14ac:dyDescent="0.2">
      <c r="J396" s="35"/>
      <c r="K396" s="9"/>
    </row>
    <row r="397" spans="10:11" x14ac:dyDescent="0.2">
      <c r="J397" s="35"/>
      <c r="K397" s="9"/>
    </row>
    <row r="398" spans="10:11" x14ac:dyDescent="0.2">
      <c r="J398" s="35"/>
      <c r="K398" s="9"/>
    </row>
    <row r="399" spans="10:11" x14ac:dyDescent="0.2">
      <c r="J399" s="35"/>
      <c r="K399" s="9"/>
    </row>
    <row r="400" spans="10:11" x14ac:dyDescent="0.2">
      <c r="J400" s="35"/>
      <c r="K400" s="9"/>
    </row>
    <row r="401" spans="10:11" x14ac:dyDescent="0.2">
      <c r="J401" s="35"/>
      <c r="K401" s="9"/>
    </row>
    <row r="402" spans="10:11" x14ac:dyDescent="0.2">
      <c r="J402" s="35"/>
      <c r="K402" s="9"/>
    </row>
    <row r="403" spans="10:11" x14ac:dyDescent="0.2">
      <c r="J403" s="35"/>
      <c r="K403" s="9"/>
    </row>
    <row r="404" spans="10:11" x14ac:dyDescent="0.2">
      <c r="J404" s="35"/>
      <c r="K404" s="9"/>
    </row>
    <row r="405" spans="10:11" x14ac:dyDescent="0.2">
      <c r="J405" s="35"/>
      <c r="K405" s="9"/>
    </row>
    <row r="406" spans="10:11" x14ac:dyDescent="0.2">
      <c r="J406" s="35"/>
      <c r="K406" s="9"/>
    </row>
    <row r="407" spans="10:11" x14ac:dyDescent="0.2">
      <c r="J407" s="35"/>
      <c r="K407" s="9"/>
    </row>
    <row r="408" spans="10:11" x14ac:dyDescent="0.2">
      <c r="J408" s="35"/>
      <c r="K408" s="9"/>
    </row>
    <row r="409" spans="10:11" x14ac:dyDescent="0.2">
      <c r="J409" s="35"/>
      <c r="K409" s="9"/>
    </row>
    <row r="410" spans="10:11" x14ac:dyDescent="0.2">
      <c r="J410" s="35"/>
      <c r="K410" s="9"/>
    </row>
    <row r="411" spans="10:11" x14ac:dyDescent="0.2">
      <c r="J411" s="35"/>
      <c r="K411" s="9"/>
    </row>
    <row r="412" spans="10:11" x14ac:dyDescent="0.2">
      <c r="J412" s="35"/>
      <c r="K412" s="9"/>
    </row>
    <row r="413" spans="10:11" x14ac:dyDescent="0.2">
      <c r="J413" s="35"/>
      <c r="K413" s="9"/>
    </row>
    <row r="414" spans="10:11" x14ac:dyDescent="0.2">
      <c r="J414" s="35"/>
      <c r="K414" s="9"/>
    </row>
    <row r="415" spans="10:11" x14ac:dyDescent="0.2">
      <c r="J415" s="35"/>
      <c r="K415" s="9"/>
    </row>
    <row r="416" spans="10:11" x14ac:dyDescent="0.2">
      <c r="J416" s="35"/>
      <c r="K416" s="9"/>
    </row>
    <row r="417" spans="10:11" x14ac:dyDescent="0.2">
      <c r="J417" s="35"/>
      <c r="K417" s="9"/>
    </row>
    <row r="418" spans="10:11" x14ac:dyDescent="0.2">
      <c r="J418" s="35"/>
      <c r="K418" s="9"/>
    </row>
    <row r="419" spans="10:11" x14ac:dyDescent="0.2">
      <c r="J419" s="35"/>
      <c r="K419" s="9"/>
    </row>
    <row r="420" spans="10:11" x14ac:dyDescent="0.2">
      <c r="J420" s="35"/>
      <c r="K420" s="9"/>
    </row>
    <row r="421" spans="10:11" x14ac:dyDescent="0.2">
      <c r="J421" s="35"/>
      <c r="K421" s="9"/>
    </row>
    <row r="422" spans="10:11" x14ac:dyDescent="0.2">
      <c r="J422" s="35"/>
      <c r="K422" s="9"/>
    </row>
    <row r="423" spans="10:11" x14ac:dyDescent="0.2">
      <c r="J423" s="35"/>
      <c r="K423" s="9"/>
    </row>
    <row r="424" spans="10:11" x14ac:dyDescent="0.2">
      <c r="J424" s="35"/>
      <c r="K424" s="9"/>
    </row>
    <row r="425" spans="10:11" x14ac:dyDescent="0.2">
      <c r="J425" s="35"/>
      <c r="K425" s="9"/>
    </row>
    <row r="426" spans="10:11" x14ac:dyDescent="0.2">
      <c r="J426" s="35"/>
      <c r="K426" s="9"/>
    </row>
    <row r="427" spans="10:11" x14ac:dyDescent="0.2">
      <c r="J427" s="35"/>
      <c r="K427" s="9"/>
    </row>
    <row r="428" spans="10:11" x14ac:dyDescent="0.2">
      <c r="J428" s="35"/>
      <c r="K428" s="9"/>
    </row>
    <row r="429" spans="10:11" x14ac:dyDescent="0.2">
      <c r="J429" s="35"/>
      <c r="K429" s="9"/>
    </row>
    <row r="430" spans="10:11" x14ac:dyDescent="0.2">
      <c r="J430" s="35"/>
      <c r="K430" s="9"/>
    </row>
    <row r="431" spans="10:11" x14ac:dyDescent="0.2">
      <c r="J431" s="35"/>
      <c r="K431" s="9"/>
    </row>
    <row r="432" spans="10:11" x14ac:dyDescent="0.2">
      <c r="J432" s="35"/>
      <c r="K432" s="9"/>
    </row>
    <row r="433" spans="10:11" x14ac:dyDescent="0.2">
      <c r="J433" s="35"/>
      <c r="K433" s="9"/>
    </row>
    <row r="434" spans="10:11" x14ac:dyDescent="0.2">
      <c r="J434" s="35"/>
      <c r="K434" s="9"/>
    </row>
    <row r="435" spans="10:11" x14ac:dyDescent="0.2">
      <c r="J435" s="35"/>
      <c r="K435" s="9"/>
    </row>
    <row r="436" spans="10:11" x14ac:dyDescent="0.2">
      <c r="J436" s="35"/>
      <c r="K436" s="9"/>
    </row>
    <row r="437" spans="10:11" x14ac:dyDescent="0.2">
      <c r="J437" s="35"/>
      <c r="K437" s="9"/>
    </row>
    <row r="438" spans="10:11" x14ac:dyDescent="0.2">
      <c r="J438" s="35"/>
      <c r="K438" s="9"/>
    </row>
    <row r="439" spans="10:11" x14ac:dyDescent="0.2">
      <c r="J439" s="35"/>
      <c r="K439" s="9"/>
    </row>
    <row r="440" spans="10:11" x14ac:dyDescent="0.2">
      <c r="J440" s="35"/>
      <c r="K440" s="9"/>
    </row>
    <row r="441" spans="10:11" x14ac:dyDescent="0.2">
      <c r="J441" s="35"/>
      <c r="K441" s="9"/>
    </row>
    <row r="442" spans="10:11" x14ac:dyDescent="0.2">
      <c r="J442" s="35"/>
      <c r="K442" s="9"/>
    </row>
    <row r="443" spans="10:11" x14ac:dyDescent="0.2">
      <c r="J443" s="35"/>
      <c r="K443" s="9"/>
    </row>
    <row r="444" spans="10:11" x14ac:dyDescent="0.2">
      <c r="J444" s="35"/>
      <c r="K444" s="9"/>
    </row>
    <row r="445" spans="10:11" x14ac:dyDescent="0.2">
      <c r="J445" s="35"/>
      <c r="K445" s="9"/>
    </row>
    <row r="446" spans="10:11" x14ac:dyDescent="0.2">
      <c r="J446" s="35"/>
      <c r="K446" s="9"/>
    </row>
    <row r="447" spans="10:11" x14ac:dyDescent="0.2">
      <c r="J447" s="35"/>
      <c r="K447" s="9"/>
    </row>
    <row r="448" spans="10:11" x14ac:dyDescent="0.2">
      <c r="J448" s="35"/>
      <c r="K448" s="9"/>
    </row>
    <row r="449" spans="10:11" x14ac:dyDescent="0.2">
      <c r="J449" s="35"/>
      <c r="K449" s="9"/>
    </row>
    <row r="450" spans="10:11" x14ac:dyDescent="0.2">
      <c r="J450" s="35"/>
      <c r="K450" s="9"/>
    </row>
    <row r="451" spans="10:11" x14ac:dyDescent="0.2">
      <c r="J451" s="35"/>
      <c r="K451" s="9"/>
    </row>
    <row r="452" spans="10:11" x14ac:dyDescent="0.2">
      <c r="J452" s="35"/>
      <c r="K452" s="9"/>
    </row>
    <row r="453" spans="10:11" x14ac:dyDescent="0.2">
      <c r="J453" s="35"/>
      <c r="K453" s="9"/>
    </row>
    <row r="454" spans="10:11" x14ac:dyDescent="0.2">
      <c r="J454" s="35"/>
      <c r="K454" s="9"/>
    </row>
    <row r="455" spans="10:11" x14ac:dyDescent="0.2">
      <c r="J455" s="35"/>
      <c r="K455" s="9"/>
    </row>
    <row r="456" spans="10:11" x14ac:dyDescent="0.2">
      <c r="J456" s="35"/>
      <c r="K456" s="9"/>
    </row>
    <row r="457" spans="10:11" x14ac:dyDescent="0.2">
      <c r="J457" s="35"/>
      <c r="K457" s="9"/>
    </row>
    <row r="458" spans="10:11" x14ac:dyDescent="0.2">
      <c r="J458" s="35"/>
      <c r="K458" s="9"/>
    </row>
    <row r="459" spans="10:11" x14ac:dyDescent="0.2">
      <c r="J459" s="35"/>
      <c r="K459" s="9"/>
    </row>
    <row r="460" spans="10:11" x14ac:dyDescent="0.2">
      <c r="J460" s="35"/>
      <c r="K460" s="9"/>
    </row>
    <row r="461" spans="10:11" x14ac:dyDescent="0.2">
      <c r="J461" s="35"/>
      <c r="K461" s="9"/>
    </row>
    <row r="462" spans="10:11" x14ac:dyDescent="0.2">
      <c r="J462" s="35"/>
      <c r="K462" s="9"/>
    </row>
    <row r="463" spans="10:11" x14ac:dyDescent="0.2">
      <c r="J463" s="35"/>
      <c r="K463" s="9"/>
    </row>
    <row r="464" spans="10:11" x14ac:dyDescent="0.2">
      <c r="J464" s="35"/>
      <c r="K464" s="9"/>
    </row>
    <row r="465" spans="10:11" x14ac:dyDescent="0.2">
      <c r="J465" s="35"/>
      <c r="K465" s="9"/>
    </row>
    <row r="466" spans="10:11" x14ac:dyDescent="0.2">
      <c r="J466" s="35"/>
      <c r="K466" s="9"/>
    </row>
    <row r="467" spans="10:11" x14ac:dyDescent="0.2">
      <c r="J467" s="35"/>
      <c r="K467" s="9"/>
    </row>
    <row r="468" spans="10:11" x14ac:dyDescent="0.2">
      <c r="J468" s="35"/>
      <c r="K468" s="9"/>
    </row>
    <row r="469" spans="10:11" x14ac:dyDescent="0.2">
      <c r="J469" s="35"/>
      <c r="K469" s="9"/>
    </row>
    <row r="470" spans="10:11" x14ac:dyDescent="0.2">
      <c r="J470" s="35"/>
      <c r="K470" s="9"/>
    </row>
    <row r="471" spans="10:11" x14ac:dyDescent="0.2">
      <c r="J471" s="35"/>
      <c r="K471" s="9"/>
    </row>
    <row r="472" spans="10:11" x14ac:dyDescent="0.2">
      <c r="J472" s="35"/>
      <c r="K472" s="9"/>
    </row>
    <row r="473" spans="10:11" x14ac:dyDescent="0.2">
      <c r="J473" s="35"/>
      <c r="K473" s="9"/>
    </row>
    <row r="474" spans="10:11" x14ac:dyDescent="0.2">
      <c r="J474" s="35"/>
      <c r="K474" s="9"/>
    </row>
    <row r="475" spans="10:11" x14ac:dyDescent="0.2">
      <c r="J475" s="35"/>
      <c r="K475" s="9"/>
    </row>
    <row r="476" spans="10:11" x14ac:dyDescent="0.2">
      <c r="J476" s="35"/>
      <c r="K476" s="9"/>
    </row>
    <row r="477" spans="10:11" x14ac:dyDescent="0.2">
      <c r="J477" s="35"/>
      <c r="K477" s="9"/>
    </row>
    <row r="478" spans="10:11" x14ac:dyDescent="0.2">
      <c r="J478" s="35"/>
      <c r="K478" s="9"/>
    </row>
    <row r="479" spans="10:11" x14ac:dyDescent="0.2">
      <c r="J479" s="35"/>
      <c r="K479" s="9"/>
    </row>
    <row r="480" spans="10:11" x14ac:dyDescent="0.2">
      <c r="J480" s="35"/>
      <c r="K480" s="9"/>
    </row>
    <row r="481" spans="10:11" x14ac:dyDescent="0.2">
      <c r="J481" s="35"/>
      <c r="K481" s="9"/>
    </row>
    <row r="482" spans="10:11" x14ac:dyDescent="0.2">
      <c r="J482" s="35"/>
      <c r="K482" s="9"/>
    </row>
    <row r="483" spans="10:11" x14ac:dyDescent="0.2">
      <c r="J483" s="35"/>
      <c r="K483" s="9"/>
    </row>
    <row r="484" spans="10:11" x14ac:dyDescent="0.2">
      <c r="J484" s="35"/>
      <c r="K484" s="9"/>
    </row>
    <row r="485" spans="10:11" x14ac:dyDescent="0.2">
      <c r="J485" s="35"/>
      <c r="K485" s="9"/>
    </row>
    <row r="486" spans="10:11" x14ac:dyDescent="0.2">
      <c r="J486" s="35"/>
      <c r="K486" s="9"/>
    </row>
    <row r="487" spans="10:11" x14ac:dyDescent="0.2">
      <c r="J487" s="35"/>
      <c r="K487" s="9"/>
    </row>
    <row r="488" spans="10:11" x14ac:dyDescent="0.2">
      <c r="J488" s="35"/>
      <c r="K488" s="9"/>
    </row>
    <row r="489" spans="10:11" x14ac:dyDescent="0.2">
      <c r="J489" s="35"/>
      <c r="K489" s="9"/>
    </row>
    <row r="490" spans="10:11" x14ac:dyDescent="0.2">
      <c r="J490" s="35"/>
      <c r="K490" s="9"/>
    </row>
    <row r="491" spans="10:11" x14ac:dyDescent="0.2">
      <c r="J491" s="35"/>
      <c r="K491" s="9"/>
    </row>
    <row r="492" spans="10:11" x14ac:dyDescent="0.2">
      <c r="J492" s="35"/>
      <c r="K492" s="9"/>
    </row>
    <row r="493" spans="10:11" x14ac:dyDescent="0.2">
      <c r="J493" s="35"/>
      <c r="K493" s="9"/>
    </row>
    <row r="494" spans="10:11" x14ac:dyDescent="0.2">
      <c r="J494" s="35"/>
      <c r="K494" s="9"/>
    </row>
    <row r="495" spans="10:11" x14ac:dyDescent="0.2">
      <c r="J495" s="35"/>
      <c r="K495" s="9"/>
    </row>
    <row r="496" spans="10:11" x14ac:dyDescent="0.2">
      <c r="J496" s="35"/>
      <c r="K496" s="9"/>
    </row>
    <row r="497" spans="10:11" x14ac:dyDescent="0.2">
      <c r="J497" s="35"/>
      <c r="K497" s="9"/>
    </row>
    <row r="498" spans="10:11" x14ac:dyDescent="0.2">
      <c r="J498" s="35"/>
      <c r="K498" s="9"/>
    </row>
    <row r="499" spans="10:11" x14ac:dyDescent="0.2">
      <c r="J499" s="35"/>
      <c r="K499" s="9"/>
    </row>
    <row r="500" spans="10:11" x14ac:dyDescent="0.2">
      <c r="J500" s="35"/>
      <c r="K500" s="9"/>
    </row>
    <row r="501" spans="10:11" x14ac:dyDescent="0.2">
      <c r="J501" s="35"/>
      <c r="K501" s="9"/>
    </row>
    <row r="502" spans="10:11" x14ac:dyDescent="0.2">
      <c r="J502" s="35"/>
      <c r="K502" s="9"/>
    </row>
    <row r="503" spans="10:11" x14ac:dyDescent="0.2">
      <c r="J503" s="35"/>
      <c r="K503" s="9"/>
    </row>
    <row r="504" spans="10:11" x14ac:dyDescent="0.2">
      <c r="J504" s="35"/>
      <c r="K504" s="9"/>
    </row>
    <row r="505" spans="10:11" x14ac:dyDescent="0.2">
      <c r="J505" s="35"/>
      <c r="K505" s="9"/>
    </row>
    <row r="506" spans="10:11" x14ac:dyDescent="0.2">
      <c r="J506" s="35"/>
      <c r="K506" s="9"/>
    </row>
    <row r="507" spans="10:11" x14ac:dyDescent="0.2">
      <c r="J507" s="35"/>
      <c r="K507" s="9"/>
    </row>
    <row r="508" spans="10:11" x14ac:dyDescent="0.2">
      <c r="J508" s="35"/>
      <c r="K508" s="9"/>
    </row>
    <row r="509" spans="10:11" x14ac:dyDescent="0.2">
      <c r="J509" s="35"/>
      <c r="K509" s="9"/>
    </row>
    <row r="510" spans="10:11" x14ac:dyDescent="0.2">
      <c r="J510" s="35"/>
      <c r="K510" s="9"/>
    </row>
    <row r="511" spans="10:11" x14ac:dyDescent="0.2">
      <c r="J511" s="35"/>
      <c r="K511" s="9"/>
    </row>
    <row r="512" spans="10:11" x14ac:dyDescent="0.2">
      <c r="J512" s="35"/>
      <c r="K512" s="9"/>
    </row>
    <row r="513" spans="10:11" x14ac:dyDescent="0.2">
      <c r="J513" s="35"/>
      <c r="K513" s="9"/>
    </row>
    <row r="514" spans="10:11" x14ac:dyDescent="0.2">
      <c r="J514" s="35"/>
      <c r="K514" s="9"/>
    </row>
    <row r="515" spans="10:11" x14ac:dyDescent="0.2">
      <c r="J515" s="35"/>
      <c r="K515" s="9"/>
    </row>
    <row r="516" spans="10:11" x14ac:dyDescent="0.2">
      <c r="J516" s="35"/>
      <c r="K516" s="9"/>
    </row>
    <row r="517" spans="10:11" x14ac:dyDescent="0.2">
      <c r="J517" s="35"/>
      <c r="K517" s="9"/>
    </row>
    <row r="518" spans="10:11" x14ac:dyDescent="0.2">
      <c r="J518" s="35"/>
      <c r="K518" s="9"/>
    </row>
    <row r="519" spans="10:11" x14ac:dyDescent="0.2">
      <c r="J519" s="35"/>
      <c r="K519" s="9"/>
    </row>
    <row r="520" spans="10:11" x14ac:dyDescent="0.2">
      <c r="J520" s="35"/>
      <c r="K520" s="9"/>
    </row>
    <row r="521" spans="10:11" x14ac:dyDescent="0.2">
      <c r="J521" s="35"/>
      <c r="K521" s="9"/>
    </row>
    <row r="522" spans="10:11" x14ac:dyDescent="0.2">
      <c r="J522" s="35"/>
      <c r="K522" s="9"/>
    </row>
    <row r="523" spans="10:11" x14ac:dyDescent="0.2">
      <c r="J523" s="35"/>
      <c r="K523" s="9"/>
    </row>
    <row r="524" spans="10:11" x14ac:dyDescent="0.2">
      <c r="J524" s="35"/>
      <c r="K524" s="9"/>
    </row>
    <row r="525" spans="10:11" x14ac:dyDescent="0.2">
      <c r="J525" s="35"/>
      <c r="K525" s="9"/>
    </row>
    <row r="526" spans="10:11" x14ac:dyDescent="0.2">
      <c r="J526" s="35"/>
      <c r="K526" s="9"/>
    </row>
    <row r="527" spans="10:11" x14ac:dyDescent="0.2">
      <c r="J527" s="35"/>
      <c r="K527" s="9"/>
    </row>
    <row r="528" spans="10:11" x14ac:dyDescent="0.2">
      <c r="J528" s="35"/>
      <c r="K528" s="9"/>
    </row>
    <row r="529" spans="10:11" x14ac:dyDescent="0.2">
      <c r="J529" s="35"/>
      <c r="K529" s="9"/>
    </row>
    <row r="530" spans="10:11" x14ac:dyDescent="0.2">
      <c r="J530" s="35"/>
      <c r="K530" s="9"/>
    </row>
    <row r="531" spans="10:11" x14ac:dyDescent="0.2">
      <c r="J531" s="35"/>
      <c r="K531" s="9"/>
    </row>
    <row r="532" spans="10:11" x14ac:dyDescent="0.2">
      <c r="J532" s="35"/>
      <c r="K532" s="9"/>
    </row>
    <row r="533" spans="10:11" x14ac:dyDescent="0.2">
      <c r="J533" s="35"/>
      <c r="K533" s="9"/>
    </row>
    <row r="534" spans="10:11" x14ac:dyDescent="0.2">
      <c r="J534" s="35"/>
      <c r="K534" s="9"/>
    </row>
    <row r="535" spans="10:11" x14ac:dyDescent="0.2">
      <c r="J535" s="35"/>
      <c r="K535" s="9"/>
    </row>
    <row r="536" spans="10:11" x14ac:dyDescent="0.2">
      <c r="J536" s="35"/>
      <c r="K536" s="9"/>
    </row>
    <row r="537" spans="10:11" x14ac:dyDescent="0.2">
      <c r="J537" s="35"/>
      <c r="K537" s="9"/>
    </row>
    <row r="538" spans="10:11" x14ac:dyDescent="0.2">
      <c r="J538" s="35"/>
      <c r="K538" s="9"/>
    </row>
    <row r="539" spans="10:11" x14ac:dyDescent="0.2">
      <c r="J539" s="35"/>
      <c r="K539" s="9"/>
    </row>
    <row r="540" spans="10:11" x14ac:dyDescent="0.2">
      <c r="J540" s="35"/>
      <c r="K540" s="9"/>
    </row>
    <row r="541" spans="10:11" x14ac:dyDescent="0.2">
      <c r="J541" s="35"/>
      <c r="K541" s="9"/>
    </row>
    <row r="542" spans="10:11" x14ac:dyDescent="0.2">
      <c r="J542" s="35"/>
      <c r="K542" s="9"/>
    </row>
    <row r="543" spans="10:11" x14ac:dyDescent="0.2">
      <c r="J543" s="35"/>
      <c r="K543" s="9"/>
    </row>
    <row r="544" spans="10:11" x14ac:dyDescent="0.2">
      <c r="J544" s="35"/>
      <c r="K544" s="9"/>
    </row>
    <row r="545" spans="10:11" x14ac:dyDescent="0.2">
      <c r="J545" s="35"/>
      <c r="K545" s="9"/>
    </row>
    <row r="546" spans="10:11" x14ac:dyDescent="0.2">
      <c r="J546" s="35"/>
      <c r="K546" s="9"/>
    </row>
    <row r="547" spans="10:11" x14ac:dyDescent="0.2">
      <c r="J547" s="35"/>
      <c r="K547" s="9"/>
    </row>
    <row r="548" spans="10:11" x14ac:dyDescent="0.2">
      <c r="J548" s="35"/>
      <c r="K548" s="9"/>
    </row>
    <row r="549" spans="10:11" x14ac:dyDescent="0.2">
      <c r="J549" s="35"/>
      <c r="K549" s="9"/>
    </row>
    <row r="550" spans="10:11" x14ac:dyDescent="0.2">
      <c r="J550" s="35"/>
      <c r="K550" s="9"/>
    </row>
    <row r="551" spans="10:11" x14ac:dyDescent="0.2">
      <c r="J551" s="35"/>
      <c r="K551" s="9"/>
    </row>
    <row r="552" spans="10:11" x14ac:dyDescent="0.2">
      <c r="J552" s="35"/>
      <c r="K552" s="9"/>
    </row>
    <row r="553" spans="10:11" x14ac:dyDescent="0.2">
      <c r="J553" s="35"/>
      <c r="K553" s="9"/>
    </row>
    <row r="554" spans="10:11" x14ac:dyDescent="0.2">
      <c r="J554" s="35"/>
      <c r="K554" s="9"/>
    </row>
    <row r="555" spans="10:11" x14ac:dyDescent="0.2">
      <c r="J555" s="35"/>
      <c r="K555" s="9"/>
    </row>
    <row r="556" spans="10:11" x14ac:dyDescent="0.2">
      <c r="J556" s="35"/>
      <c r="K556" s="9"/>
    </row>
    <row r="557" spans="10:11" x14ac:dyDescent="0.2">
      <c r="J557" s="35"/>
      <c r="K557" s="9"/>
    </row>
    <row r="558" spans="10:11" x14ac:dyDescent="0.2">
      <c r="J558" s="35"/>
      <c r="K558" s="9"/>
    </row>
    <row r="559" spans="10:11" x14ac:dyDescent="0.2">
      <c r="J559" s="35"/>
      <c r="K559" s="9"/>
    </row>
    <row r="560" spans="10:11" x14ac:dyDescent="0.2">
      <c r="J560" s="35"/>
      <c r="K560" s="9"/>
    </row>
    <row r="561" spans="10:11" x14ac:dyDescent="0.2">
      <c r="J561" s="35"/>
      <c r="K561" s="9"/>
    </row>
    <row r="562" spans="10:11" x14ac:dyDescent="0.2">
      <c r="J562" s="35"/>
      <c r="K562" s="9"/>
    </row>
    <row r="563" spans="10:11" x14ac:dyDescent="0.2">
      <c r="J563" s="35"/>
      <c r="K563" s="9"/>
    </row>
    <row r="564" spans="10:11" x14ac:dyDescent="0.2">
      <c r="J564" s="35"/>
      <c r="K564" s="9"/>
    </row>
    <row r="565" spans="10:11" x14ac:dyDescent="0.2">
      <c r="J565" s="35"/>
      <c r="K565" s="9"/>
    </row>
    <row r="566" spans="10:11" x14ac:dyDescent="0.2">
      <c r="J566" s="35"/>
      <c r="K566" s="9"/>
    </row>
    <row r="567" spans="10:11" x14ac:dyDescent="0.2">
      <c r="J567" s="35"/>
      <c r="K567" s="9"/>
    </row>
    <row r="568" spans="10:11" x14ac:dyDescent="0.2">
      <c r="J568" s="35"/>
      <c r="K568" s="9"/>
    </row>
    <row r="569" spans="10:11" x14ac:dyDescent="0.2">
      <c r="J569" s="35"/>
      <c r="K569" s="9"/>
    </row>
    <row r="570" spans="10:11" x14ac:dyDescent="0.2">
      <c r="J570" s="35"/>
      <c r="K570" s="9"/>
    </row>
    <row r="571" spans="10:11" x14ac:dyDescent="0.2">
      <c r="J571" s="35"/>
      <c r="K571" s="9"/>
    </row>
    <row r="572" spans="10:11" x14ac:dyDescent="0.2">
      <c r="J572" s="35"/>
      <c r="K572" s="9"/>
    </row>
    <row r="573" spans="10:11" x14ac:dyDescent="0.2">
      <c r="J573" s="35"/>
      <c r="K573" s="9"/>
    </row>
    <row r="574" spans="10:11" x14ac:dyDescent="0.2">
      <c r="J574" s="35"/>
      <c r="K574" s="9"/>
    </row>
    <row r="575" spans="10:11" x14ac:dyDescent="0.2">
      <c r="J575" s="35"/>
      <c r="K575" s="9"/>
    </row>
    <row r="576" spans="10:11" x14ac:dyDescent="0.2">
      <c r="J576" s="35"/>
      <c r="K576" s="9"/>
    </row>
    <row r="577" spans="10:11" x14ac:dyDescent="0.2">
      <c r="J577" s="35"/>
      <c r="K577" s="9"/>
    </row>
    <row r="578" spans="10:11" x14ac:dyDescent="0.2">
      <c r="J578" s="35"/>
      <c r="K578" s="9"/>
    </row>
    <row r="579" spans="10:11" x14ac:dyDescent="0.2">
      <c r="J579" s="35"/>
      <c r="K579" s="9"/>
    </row>
    <row r="580" spans="10:11" x14ac:dyDescent="0.2">
      <c r="J580" s="35"/>
      <c r="K580" s="9"/>
    </row>
    <row r="581" spans="10:11" x14ac:dyDescent="0.2">
      <c r="J581" s="35"/>
      <c r="K581" s="9"/>
    </row>
    <row r="582" spans="10:11" x14ac:dyDescent="0.2">
      <c r="J582" s="35"/>
      <c r="K582" s="9"/>
    </row>
    <row r="583" spans="10:11" x14ac:dyDescent="0.2">
      <c r="J583" s="35"/>
      <c r="K583" s="9"/>
    </row>
    <row r="584" spans="10:11" x14ac:dyDescent="0.2">
      <c r="J584" s="35"/>
      <c r="K584" s="9"/>
    </row>
    <row r="585" spans="10:11" x14ac:dyDescent="0.2">
      <c r="J585" s="35"/>
      <c r="K585" s="9"/>
    </row>
    <row r="586" spans="10:11" x14ac:dyDescent="0.2">
      <c r="J586" s="35"/>
      <c r="K586" s="9"/>
    </row>
    <row r="587" spans="10:11" x14ac:dyDescent="0.2">
      <c r="J587" s="35"/>
      <c r="K587" s="9"/>
    </row>
    <row r="588" spans="10:11" x14ac:dyDescent="0.2">
      <c r="J588" s="35"/>
      <c r="K588" s="9"/>
    </row>
    <row r="589" spans="10:11" x14ac:dyDescent="0.2">
      <c r="J589" s="35"/>
      <c r="K589" s="9"/>
    </row>
    <row r="590" spans="10:11" x14ac:dyDescent="0.2">
      <c r="J590" s="35"/>
      <c r="K590" s="9"/>
    </row>
    <row r="591" spans="10:11" x14ac:dyDescent="0.2">
      <c r="J591" s="35"/>
      <c r="K591" s="9"/>
    </row>
    <row r="592" spans="10:11" x14ac:dyDescent="0.2">
      <c r="J592" s="35"/>
      <c r="K592" s="9"/>
    </row>
    <row r="593" spans="10:11" x14ac:dyDescent="0.2">
      <c r="J593" s="35"/>
      <c r="K593" s="9"/>
    </row>
    <row r="594" spans="10:11" x14ac:dyDescent="0.2">
      <c r="J594" s="35"/>
      <c r="K594" s="9"/>
    </row>
    <row r="595" spans="10:11" x14ac:dyDescent="0.2">
      <c r="J595" s="35"/>
      <c r="K595" s="9"/>
    </row>
    <row r="596" spans="10:11" x14ac:dyDescent="0.2">
      <c r="J596" s="35"/>
      <c r="K596" s="9"/>
    </row>
    <row r="597" spans="10:11" x14ac:dyDescent="0.2">
      <c r="J597" s="35"/>
      <c r="K597" s="9"/>
    </row>
    <row r="598" spans="10:11" x14ac:dyDescent="0.2">
      <c r="J598" s="35"/>
      <c r="K598" s="9"/>
    </row>
    <row r="599" spans="10:11" x14ac:dyDescent="0.2">
      <c r="J599" s="35"/>
      <c r="K599" s="9"/>
    </row>
    <row r="600" spans="10:11" x14ac:dyDescent="0.2">
      <c r="J600" s="35"/>
      <c r="K600" s="9"/>
    </row>
    <row r="601" spans="10:11" x14ac:dyDescent="0.2">
      <c r="J601" s="35"/>
      <c r="K601" s="9"/>
    </row>
    <row r="602" spans="10:11" x14ac:dyDescent="0.2">
      <c r="J602" s="35"/>
      <c r="K602" s="9"/>
    </row>
    <row r="603" spans="10:11" x14ac:dyDescent="0.2">
      <c r="J603" s="35"/>
      <c r="K603" s="9"/>
    </row>
    <row r="604" spans="10:11" x14ac:dyDescent="0.2">
      <c r="J604" s="35"/>
      <c r="K604" s="9"/>
    </row>
    <row r="605" spans="10:11" x14ac:dyDescent="0.2">
      <c r="J605" s="35"/>
      <c r="K605" s="9"/>
    </row>
    <row r="606" spans="10:11" x14ac:dyDescent="0.2">
      <c r="J606" s="35"/>
      <c r="K606" s="9"/>
    </row>
    <row r="607" spans="10:11" x14ac:dyDescent="0.2">
      <c r="J607" s="35"/>
      <c r="K607" s="9"/>
    </row>
    <row r="608" spans="10:11" x14ac:dyDescent="0.2">
      <c r="J608" s="35"/>
      <c r="K608" s="9"/>
    </row>
    <row r="609" spans="10:11" x14ac:dyDescent="0.2">
      <c r="J609" s="35"/>
      <c r="K609" s="9"/>
    </row>
    <row r="610" spans="10:11" x14ac:dyDescent="0.2">
      <c r="J610" s="35"/>
      <c r="K610" s="9"/>
    </row>
    <row r="611" spans="10:11" x14ac:dyDescent="0.2">
      <c r="J611" s="35"/>
      <c r="K611" s="9"/>
    </row>
    <row r="612" spans="10:11" x14ac:dyDescent="0.2">
      <c r="J612" s="35"/>
      <c r="K612" s="9"/>
    </row>
    <row r="613" spans="10:11" x14ac:dyDescent="0.2">
      <c r="J613" s="35"/>
      <c r="K613" s="9"/>
    </row>
    <row r="614" spans="10:11" x14ac:dyDescent="0.2">
      <c r="J614" s="35"/>
      <c r="K614" s="9"/>
    </row>
    <row r="615" spans="10:11" x14ac:dyDescent="0.2">
      <c r="J615" s="35"/>
      <c r="K615" s="9"/>
    </row>
    <row r="616" spans="10:11" x14ac:dyDescent="0.2">
      <c r="J616" s="35"/>
      <c r="K616" s="9"/>
    </row>
    <row r="617" spans="10:11" x14ac:dyDescent="0.2">
      <c r="J617" s="35"/>
      <c r="K617" s="9"/>
    </row>
    <row r="618" spans="10:11" x14ac:dyDescent="0.2">
      <c r="J618" s="35"/>
      <c r="K618" s="9"/>
    </row>
    <row r="619" spans="10:11" x14ac:dyDescent="0.2">
      <c r="J619" s="35"/>
      <c r="K619" s="9"/>
    </row>
    <row r="620" spans="10:11" x14ac:dyDescent="0.2">
      <c r="J620" s="35"/>
      <c r="K620" s="9"/>
    </row>
    <row r="621" spans="10:11" x14ac:dyDescent="0.2">
      <c r="J621" s="35"/>
      <c r="K621" s="9"/>
    </row>
    <row r="622" spans="10:11" x14ac:dyDescent="0.2">
      <c r="J622" s="35"/>
      <c r="K622" s="9"/>
    </row>
    <row r="623" spans="10:11" x14ac:dyDescent="0.2">
      <c r="J623" s="35"/>
      <c r="K623" s="9"/>
    </row>
    <row r="624" spans="10:11" x14ac:dyDescent="0.2">
      <c r="J624" s="35"/>
      <c r="K624" s="9"/>
    </row>
    <row r="625" spans="10:11" x14ac:dyDescent="0.2">
      <c r="J625" s="35"/>
      <c r="K625" s="9"/>
    </row>
    <row r="626" spans="10:11" x14ac:dyDescent="0.2">
      <c r="J626" s="35"/>
      <c r="K626" s="9"/>
    </row>
    <row r="627" spans="10:11" x14ac:dyDescent="0.2">
      <c r="J627" s="35"/>
      <c r="K627" s="9"/>
    </row>
    <row r="628" spans="10:11" x14ac:dyDescent="0.2">
      <c r="J628" s="35"/>
      <c r="K628" s="9"/>
    </row>
    <row r="629" spans="10:11" x14ac:dyDescent="0.2">
      <c r="J629" s="35"/>
      <c r="K629" s="9"/>
    </row>
    <row r="630" spans="10:11" x14ac:dyDescent="0.2">
      <c r="J630" s="35"/>
      <c r="K630" s="9"/>
    </row>
    <row r="631" spans="10:11" x14ac:dyDescent="0.2">
      <c r="J631" s="35"/>
      <c r="K631" s="9"/>
    </row>
    <row r="632" spans="10:11" x14ac:dyDescent="0.2">
      <c r="J632" s="35"/>
      <c r="K632" s="9"/>
    </row>
    <row r="633" spans="10:11" x14ac:dyDescent="0.2">
      <c r="J633" s="35"/>
      <c r="K633" s="9"/>
    </row>
    <row r="634" spans="10:11" x14ac:dyDescent="0.2">
      <c r="J634" s="35"/>
      <c r="K634" s="9"/>
    </row>
    <row r="635" spans="10:11" x14ac:dyDescent="0.2">
      <c r="J635" s="35"/>
      <c r="K635" s="9"/>
    </row>
    <row r="636" spans="10:11" x14ac:dyDescent="0.2">
      <c r="J636" s="35"/>
      <c r="K636" s="9"/>
    </row>
    <row r="637" spans="10:11" x14ac:dyDescent="0.2">
      <c r="J637" s="35"/>
      <c r="K637" s="9"/>
    </row>
    <row r="638" spans="10:11" x14ac:dyDescent="0.2">
      <c r="J638" s="35"/>
      <c r="K638" s="9"/>
    </row>
    <row r="639" spans="10:11" x14ac:dyDescent="0.2">
      <c r="J639" s="35"/>
      <c r="K639" s="9"/>
    </row>
    <row r="640" spans="10:11" x14ac:dyDescent="0.2">
      <c r="J640" s="35"/>
      <c r="K640" s="9"/>
    </row>
    <row r="641" spans="10:11" x14ac:dyDescent="0.2">
      <c r="J641" s="35"/>
      <c r="K641" s="9"/>
    </row>
    <row r="642" spans="10:11" x14ac:dyDescent="0.2">
      <c r="J642" s="35"/>
      <c r="K642" s="9"/>
    </row>
    <row r="643" spans="10:11" x14ac:dyDescent="0.2">
      <c r="J643" s="35"/>
      <c r="K643" s="9"/>
    </row>
    <row r="644" spans="10:11" x14ac:dyDescent="0.2">
      <c r="J644" s="35"/>
      <c r="K644" s="9"/>
    </row>
    <row r="645" spans="10:11" x14ac:dyDescent="0.2">
      <c r="J645" s="35"/>
      <c r="K645" s="9"/>
    </row>
    <row r="646" spans="10:11" x14ac:dyDescent="0.2">
      <c r="J646" s="35"/>
      <c r="K646" s="9"/>
    </row>
    <row r="647" spans="10:11" x14ac:dyDescent="0.2">
      <c r="J647" s="35"/>
      <c r="K647" s="9"/>
    </row>
    <row r="648" spans="10:11" x14ac:dyDescent="0.2">
      <c r="J648" s="35"/>
      <c r="K648" s="9"/>
    </row>
    <row r="649" spans="10:11" x14ac:dyDescent="0.2">
      <c r="J649" s="35"/>
      <c r="K649" s="9"/>
    </row>
    <row r="650" spans="10:11" x14ac:dyDescent="0.2">
      <c r="J650" s="35"/>
      <c r="K650" s="9"/>
    </row>
    <row r="651" spans="10:11" x14ac:dyDescent="0.2">
      <c r="J651" s="35"/>
      <c r="K651" s="9"/>
    </row>
    <row r="652" spans="10:11" x14ac:dyDescent="0.2">
      <c r="J652" s="35"/>
      <c r="K652" s="9"/>
    </row>
    <row r="653" spans="10:11" x14ac:dyDescent="0.2">
      <c r="J653" s="35"/>
      <c r="K653" s="9"/>
    </row>
    <row r="654" spans="10:11" x14ac:dyDescent="0.2">
      <c r="J654" s="35"/>
      <c r="K654" s="9"/>
    </row>
    <row r="655" spans="10:11" x14ac:dyDescent="0.2">
      <c r="J655" s="35"/>
      <c r="K655" s="9"/>
    </row>
    <row r="656" spans="10:11" x14ac:dyDescent="0.2">
      <c r="J656" s="35"/>
      <c r="K656" s="9"/>
    </row>
    <row r="657" spans="10:11" x14ac:dyDescent="0.2">
      <c r="J657" s="35"/>
      <c r="K657" s="9"/>
    </row>
    <row r="658" spans="10:11" x14ac:dyDescent="0.2">
      <c r="J658" s="35"/>
      <c r="K658" s="9"/>
    </row>
    <row r="659" spans="10:11" x14ac:dyDescent="0.2">
      <c r="J659" s="35"/>
      <c r="K659" s="9"/>
    </row>
    <row r="660" spans="10:11" x14ac:dyDescent="0.2">
      <c r="J660" s="35"/>
      <c r="K660" s="9"/>
    </row>
    <row r="661" spans="10:11" x14ac:dyDescent="0.2">
      <c r="J661" s="35"/>
      <c r="K661" s="9"/>
    </row>
    <row r="662" spans="10:11" x14ac:dyDescent="0.2">
      <c r="J662" s="35"/>
      <c r="K662" s="9"/>
    </row>
    <row r="663" spans="10:11" x14ac:dyDescent="0.2">
      <c r="J663" s="35"/>
      <c r="K663" s="9"/>
    </row>
    <row r="664" spans="10:11" x14ac:dyDescent="0.2">
      <c r="J664" s="35"/>
      <c r="K664" s="9"/>
    </row>
    <row r="665" spans="10:11" x14ac:dyDescent="0.2">
      <c r="J665" s="35"/>
      <c r="K665" s="9"/>
    </row>
    <row r="666" spans="10:11" x14ac:dyDescent="0.2">
      <c r="J666" s="35"/>
      <c r="K666" s="9"/>
    </row>
    <row r="667" spans="10:11" x14ac:dyDescent="0.2">
      <c r="J667" s="35"/>
      <c r="K667" s="9"/>
    </row>
    <row r="668" spans="10:11" x14ac:dyDescent="0.2">
      <c r="J668" s="35"/>
      <c r="K668" s="9"/>
    </row>
    <row r="669" spans="10:11" x14ac:dyDescent="0.2">
      <c r="J669" s="35"/>
      <c r="K669" s="9"/>
    </row>
    <row r="670" spans="10:11" x14ac:dyDescent="0.2">
      <c r="J670" s="35"/>
      <c r="K670" s="9"/>
    </row>
    <row r="671" spans="10:11" x14ac:dyDescent="0.2">
      <c r="J671" s="35"/>
      <c r="K671" s="9"/>
    </row>
    <row r="672" spans="10:11" x14ac:dyDescent="0.2">
      <c r="J672" s="35"/>
      <c r="K672" s="9"/>
    </row>
    <row r="673" spans="10:11" x14ac:dyDescent="0.2">
      <c r="J673" s="35"/>
      <c r="K673" s="9"/>
    </row>
    <row r="674" spans="10:11" x14ac:dyDescent="0.2">
      <c r="J674" s="35"/>
      <c r="K674" s="9"/>
    </row>
    <row r="675" spans="10:11" x14ac:dyDescent="0.2">
      <c r="J675" s="35"/>
      <c r="K675" s="9"/>
    </row>
    <row r="676" spans="10:11" x14ac:dyDescent="0.2">
      <c r="J676" s="35"/>
      <c r="K676" s="9"/>
    </row>
    <row r="677" spans="10:11" x14ac:dyDescent="0.2">
      <c r="J677" s="35"/>
      <c r="K677" s="9"/>
    </row>
    <row r="678" spans="10:11" x14ac:dyDescent="0.2">
      <c r="J678" s="35"/>
      <c r="K678" s="9"/>
    </row>
    <row r="679" spans="10:11" x14ac:dyDescent="0.2">
      <c r="J679" s="35"/>
      <c r="K679" s="9"/>
    </row>
    <row r="680" spans="10:11" x14ac:dyDescent="0.2">
      <c r="J680" s="35"/>
      <c r="K680" s="9"/>
    </row>
    <row r="681" spans="10:11" x14ac:dyDescent="0.2">
      <c r="J681" s="35"/>
      <c r="K681" s="9"/>
    </row>
    <row r="682" spans="10:11" x14ac:dyDescent="0.2">
      <c r="J682" s="35"/>
      <c r="K682" s="9"/>
    </row>
    <row r="683" spans="10:11" x14ac:dyDescent="0.2">
      <c r="J683" s="35"/>
      <c r="K683" s="9"/>
    </row>
    <row r="684" spans="10:11" x14ac:dyDescent="0.2">
      <c r="J684" s="35"/>
      <c r="K684" s="9"/>
    </row>
    <row r="685" spans="10:11" x14ac:dyDescent="0.2">
      <c r="J685" s="35"/>
      <c r="K685" s="9"/>
    </row>
    <row r="686" spans="10:11" x14ac:dyDescent="0.2">
      <c r="J686" s="35"/>
      <c r="K686" s="9"/>
    </row>
    <row r="687" spans="10:11" x14ac:dyDescent="0.2">
      <c r="J687" s="35"/>
      <c r="K687" s="9"/>
    </row>
    <row r="688" spans="10:11" x14ac:dyDescent="0.2">
      <c r="J688" s="35"/>
      <c r="K688" s="9"/>
    </row>
    <row r="689" spans="10:11" x14ac:dyDescent="0.2">
      <c r="J689" s="35"/>
      <c r="K689" s="9"/>
    </row>
    <row r="690" spans="10:11" x14ac:dyDescent="0.2">
      <c r="J690" s="35"/>
      <c r="K690" s="9"/>
    </row>
    <row r="691" spans="10:11" x14ac:dyDescent="0.2">
      <c r="J691" s="35"/>
      <c r="K691" s="9"/>
    </row>
    <row r="692" spans="10:11" x14ac:dyDescent="0.2">
      <c r="J692" s="35"/>
      <c r="K692" s="9"/>
    </row>
    <row r="693" spans="10:11" x14ac:dyDescent="0.2">
      <c r="J693" s="35"/>
      <c r="K693" s="9"/>
    </row>
    <row r="694" spans="10:11" x14ac:dyDescent="0.2">
      <c r="J694" s="35"/>
      <c r="K694" s="9"/>
    </row>
    <row r="695" spans="10:11" x14ac:dyDescent="0.2">
      <c r="J695" s="35"/>
      <c r="K695" s="9"/>
    </row>
    <row r="696" spans="10:11" x14ac:dyDescent="0.2">
      <c r="J696" s="35"/>
      <c r="K696" s="9"/>
    </row>
    <row r="697" spans="10:11" x14ac:dyDescent="0.2">
      <c r="J697" s="35"/>
      <c r="K697" s="9"/>
    </row>
    <row r="698" spans="10:11" x14ac:dyDescent="0.2">
      <c r="J698" s="35"/>
      <c r="K698" s="9"/>
    </row>
    <row r="699" spans="10:11" x14ac:dyDescent="0.2">
      <c r="J699" s="35"/>
      <c r="K699" s="9"/>
    </row>
    <row r="700" spans="10:11" x14ac:dyDescent="0.2">
      <c r="J700" s="35"/>
      <c r="K700" s="9"/>
    </row>
    <row r="701" spans="10:11" x14ac:dyDescent="0.2">
      <c r="J701" s="35"/>
      <c r="K701" s="9"/>
    </row>
    <row r="702" spans="10:11" x14ac:dyDescent="0.2">
      <c r="J702" s="35"/>
      <c r="K702" s="9"/>
    </row>
    <row r="703" spans="10:11" x14ac:dyDescent="0.2">
      <c r="J703" s="35"/>
      <c r="K703" s="9"/>
    </row>
    <row r="704" spans="10:11" x14ac:dyDescent="0.2">
      <c r="J704" s="35"/>
      <c r="K704" s="9"/>
    </row>
    <row r="705" spans="10:11" x14ac:dyDescent="0.2">
      <c r="J705" s="35"/>
      <c r="K705" s="9"/>
    </row>
    <row r="706" spans="10:11" x14ac:dyDescent="0.2">
      <c r="J706" s="35"/>
      <c r="K706" s="9"/>
    </row>
    <row r="707" spans="10:11" x14ac:dyDescent="0.2">
      <c r="J707" s="35"/>
      <c r="K707" s="9"/>
    </row>
    <row r="708" spans="10:11" x14ac:dyDescent="0.2">
      <c r="J708" s="35"/>
      <c r="K708" s="9"/>
    </row>
    <row r="709" spans="10:11" x14ac:dyDescent="0.2">
      <c r="J709" s="35"/>
      <c r="K709" s="9"/>
    </row>
    <row r="710" spans="10:11" x14ac:dyDescent="0.2">
      <c r="J710" s="35"/>
      <c r="K710" s="9"/>
    </row>
    <row r="711" spans="10:11" x14ac:dyDescent="0.2">
      <c r="J711" s="35"/>
      <c r="K711" s="9"/>
    </row>
    <row r="712" spans="10:11" x14ac:dyDescent="0.2">
      <c r="J712" s="35"/>
      <c r="K712" s="9"/>
    </row>
    <row r="713" spans="10:11" x14ac:dyDescent="0.2">
      <c r="J713" s="35"/>
      <c r="K713" s="9"/>
    </row>
    <row r="714" spans="10:11" x14ac:dyDescent="0.2">
      <c r="J714" s="35"/>
      <c r="K714" s="9"/>
    </row>
    <row r="715" spans="10:11" x14ac:dyDescent="0.2">
      <c r="J715" s="35"/>
      <c r="K715" s="9"/>
    </row>
    <row r="716" spans="10:11" x14ac:dyDescent="0.2">
      <c r="J716" s="35"/>
      <c r="K716" s="9"/>
    </row>
    <row r="717" spans="10:11" x14ac:dyDescent="0.2">
      <c r="J717" s="35"/>
      <c r="K717" s="9"/>
    </row>
    <row r="718" spans="10:11" x14ac:dyDescent="0.2">
      <c r="J718" s="35"/>
      <c r="K718" s="9"/>
    </row>
    <row r="719" spans="10:11" x14ac:dyDescent="0.2">
      <c r="J719" s="35"/>
      <c r="K719" s="9"/>
    </row>
    <row r="720" spans="10:11" x14ac:dyDescent="0.2">
      <c r="J720" s="35"/>
      <c r="K720" s="9"/>
    </row>
    <row r="721" spans="10:11" x14ac:dyDescent="0.2">
      <c r="J721" s="35"/>
      <c r="K721" s="9"/>
    </row>
    <row r="722" spans="10:11" x14ac:dyDescent="0.2">
      <c r="J722" s="35"/>
      <c r="K722" s="9"/>
    </row>
    <row r="723" spans="10:11" x14ac:dyDescent="0.2">
      <c r="J723" s="35"/>
      <c r="K723" s="9"/>
    </row>
    <row r="724" spans="10:11" x14ac:dyDescent="0.2">
      <c r="J724" s="35"/>
      <c r="K724" s="9"/>
    </row>
    <row r="725" spans="10:11" x14ac:dyDescent="0.2">
      <c r="J725" s="35"/>
      <c r="K725" s="9"/>
    </row>
    <row r="726" spans="10:11" x14ac:dyDescent="0.2">
      <c r="J726" s="35"/>
      <c r="K726" s="9"/>
    </row>
    <row r="727" spans="10:11" x14ac:dyDescent="0.2">
      <c r="J727" s="35"/>
      <c r="K727" s="9"/>
    </row>
    <row r="728" spans="10:11" x14ac:dyDescent="0.2">
      <c r="J728" s="35"/>
      <c r="K728" s="9"/>
    </row>
    <row r="729" spans="10:11" x14ac:dyDescent="0.2">
      <c r="J729" s="35"/>
      <c r="K729" s="9"/>
    </row>
    <row r="730" spans="10:11" x14ac:dyDescent="0.2">
      <c r="J730" s="35"/>
      <c r="K730" s="9"/>
    </row>
    <row r="731" spans="10:11" x14ac:dyDescent="0.2">
      <c r="J731" s="35"/>
      <c r="K731" s="9"/>
    </row>
    <row r="732" spans="10:11" x14ac:dyDescent="0.2">
      <c r="J732" s="35"/>
      <c r="K732" s="9"/>
    </row>
    <row r="733" spans="10:11" x14ac:dyDescent="0.2">
      <c r="J733" s="35"/>
      <c r="K733" s="9"/>
    </row>
    <row r="734" spans="10:11" x14ac:dyDescent="0.2">
      <c r="J734" s="35"/>
      <c r="K734" s="9"/>
    </row>
    <row r="735" spans="10:11" x14ac:dyDescent="0.2">
      <c r="J735" s="35"/>
      <c r="K735" s="9"/>
    </row>
    <row r="736" spans="10:11" x14ac:dyDescent="0.2">
      <c r="J736" s="35"/>
      <c r="K736" s="9"/>
    </row>
    <row r="737" spans="10:11" x14ac:dyDescent="0.2">
      <c r="J737" s="35"/>
      <c r="K737" s="9"/>
    </row>
    <row r="738" spans="10:11" x14ac:dyDescent="0.2">
      <c r="J738" s="35"/>
      <c r="K738" s="9"/>
    </row>
    <row r="739" spans="10:11" x14ac:dyDescent="0.2">
      <c r="J739" s="35"/>
      <c r="K739" s="9"/>
    </row>
    <row r="740" spans="10:11" x14ac:dyDescent="0.2">
      <c r="J740" s="35"/>
      <c r="K740" s="9"/>
    </row>
    <row r="741" spans="10:11" x14ac:dyDescent="0.2">
      <c r="J741" s="35"/>
      <c r="K741" s="9"/>
    </row>
    <row r="742" spans="10:11" x14ac:dyDescent="0.2">
      <c r="J742" s="35"/>
      <c r="K742" s="9"/>
    </row>
    <row r="743" spans="10:11" x14ac:dyDescent="0.2">
      <c r="J743" s="35"/>
      <c r="K743" s="9"/>
    </row>
    <row r="744" spans="10:11" x14ac:dyDescent="0.2">
      <c r="J744" s="35"/>
      <c r="K744" s="9"/>
    </row>
    <row r="745" spans="10:11" x14ac:dyDescent="0.2">
      <c r="J745" s="35"/>
      <c r="K745" s="9"/>
    </row>
    <row r="746" spans="10:11" x14ac:dyDescent="0.2">
      <c r="J746" s="35"/>
      <c r="K746" s="9"/>
    </row>
    <row r="747" spans="10:11" x14ac:dyDescent="0.2">
      <c r="J747" s="35"/>
      <c r="K747" s="9"/>
    </row>
    <row r="748" spans="10:11" x14ac:dyDescent="0.2">
      <c r="J748" s="35"/>
      <c r="K748" s="9"/>
    </row>
    <row r="749" spans="10:11" x14ac:dyDescent="0.2">
      <c r="J749" s="35"/>
      <c r="K749" s="9"/>
    </row>
    <row r="750" spans="10:11" x14ac:dyDescent="0.2">
      <c r="J750" s="35"/>
      <c r="K750" s="9"/>
    </row>
    <row r="751" spans="10:11" x14ac:dyDescent="0.2">
      <c r="J751" s="35"/>
      <c r="K751" s="9"/>
    </row>
    <row r="752" spans="10:11" x14ac:dyDescent="0.2">
      <c r="J752" s="35"/>
      <c r="K752" s="9"/>
    </row>
    <row r="753" spans="10:11" x14ac:dyDescent="0.2">
      <c r="J753" s="35"/>
      <c r="K753" s="9"/>
    </row>
    <row r="754" spans="10:11" x14ac:dyDescent="0.2">
      <c r="J754" s="35"/>
      <c r="K754" s="9"/>
    </row>
    <row r="755" spans="10:11" x14ac:dyDescent="0.2">
      <c r="J755" s="35"/>
      <c r="K755" s="9"/>
    </row>
    <row r="756" spans="10:11" x14ac:dyDescent="0.2">
      <c r="J756" s="35"/>
      <c r="K756" s="9"/>
    </row>
    <row r="757" spans="10:11" x14ac:dyDescent="0.2">
      <c r="J757" s="35"/>
      <c r="K757" s="9"/>
    </row>
    <row r="758" spans="10:11" x14ac:dyDescent="0.2">
      <c r="J758" s="35"/>
      <c r="K758" s="9"/>
    </row>
    <row r="759" spans="10:11" x14ac:dyDescent="0.2">
      <c r="J759" s="35"/>
      <c r="K759" s="9"/>
    </row>
    <row r="760" spans="10:11" x14ac:dyDescent="0.2">
      <c r="J760" s="35"/>
      <c r="K760" s="9"/>
    </row>
    <row r="761" spans="10:11" x14ac:dyDescent="0.2">
      <c r="J761" s="35"/>
      <c r="K761" s="9"/>
    </row>
    <row r="762" spans="10:11" x14ac:dyDescent="0.2">
      <c r="J762" s="35"/>
      <c r="K762" s="9"/>
    </row>
    <row r="763" spans="10:11" x14ac:dyDescent="0.2">
      <c r="J763" s="35"/>
      <c r="K763" s="9"/>
    </row>
    <row r="764" spans="10:11" x14ac:dyDescent="0.2">
      <c r="J764" s="35"/>
      <c r="K764" s="9"/>
    </row>
    <row r="765" spans="10:11" x14ac:dyDescent="0.2">
      <c r="J765" s="35"/>
      <c r="K765" s="9"/>
    </row>
    <row r="766" spans="10:11" x14ac:dyDescent="0.2">
      <c r="J766" s="35"/>
      <c r="K766" s="9"/>
    </row>
    <row r="767" spans="10:11" x14ac:dyDescent="0.2">
      <c r="J767" s="35"/>
      <c r="K767" s="9"/>
    </row>
    <row r="768" spans="10:11" x14ac:dyDescent="0.2">
      <c r="J768" s="35"/>
      <c r="K768" s="9"/>
    </row>
    <row r="769" spans="10:11" x14ac:dyDescent="0.2">
      <c r="J769" s="35"/>
      <c r="K769" s="9"/>
    </row>
    <row r="770" spans="10:11" x14ac:dyDescent="0.2">
      <c r="J770" s="35"/>
      <c r="K770" s="9"/>
    </row>
    <row r="771" spans="10:11" x14ac:dyDescent="0.2">
      <c r="J771" s="35"/>
      <c r="K771" s="9"/>
    </row>
    <row r="772" spans="10:11" x14ac:dyDescent="0.2">
      <c r="J772" s="35"/>
      <c r="K772" s="9"/>
    </row>
    <row r="773" spans="10:11" x14ac:dyDescent="0.2">
      <c r="J773" s="35"/>
      <c r="K773" s="9"/>
    </row>
    <row r="774" spans="10:11" x14ac:dyDescent="0.2">
      <c r="J774" s="35"/>
      <c r="K774" s="9"/>
    </row>
    <row r="775" spans="10:11" x14ac:dyDescent="0.2">
      <c r="J775" s="35"/>
      <c r="K775" s="9"/>
    </row>
    <row r="776" spans="10:11" x14ac:dyDescent="0.2">
      <c r="J776" s="35"/>
      <c r="K776" s="9"/>
    </row>
    <row r="777" spans="10:11" x14ac:dyDescent="0.2">
      <c r="J777" s="35"/>
      <c r="K777" s="9"/>
    </row>
    <row r="778" spans="10:11" x14ac:dyDescent="0.2">
      <c r="J778" s="35"/>
      <c r="K778" s="9"/>
    </row>
    <row r="779" spans="10:11" x14ac:dyDescent="0.2">
      <c r="J779" s="35"/>
      <c r="K779" s="9"/>
    </row>
    <row r="780" spans="10:11" x14ac:dyDescent="0.2">
      <c r="J780" s="35"/>
      <c r="K780" s="9"/>
    </row>
    <row r="781" spans="10:11" x14ac:dyDescent="0.2">
      <c r="J781" s="35"/>
      <c r="K781" s="9"/>
    </row>
  </sheetData>
  <phoneticPr fontId="7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156"/>
  <sheetViews>
    <sheetView workbookViewId="0">
      <selection activeCell="G36" sqref="G36"/>
    </sheetView>
  </sheetViews>
  <sheetFormatPr defaultRowHeight="12.75" x14ac:dyDescent="0.2"/>
  <cols>
    <col min="4" max="4" width="10.7109375" bestFit="1" customWidth="1"/>
    <col min="5" max="5" width="11.85546875" style="9" bestFit="1" customWidth="1"/>
    <col min="6" max="6" width="20.42578125" bestFit="1" customWidth="1"/>
    <col min="7" max="7" width="20.28515625" bestFit="1" customWidth="1"/>
  </cols>
  <sheetData>
    <row r="2" spans="3:7" ht="27" x14ac:dyDescent="0.45">
      <c r="F2" s="39" t="s">
        <v>43</v>
      </c>
      <c r="G2" s="9">
        <f>'Risk Model'!G2</f>
        <v>8.31501977478867</v>
      </c>
    </row>
    <row r="3" spans="3:7" ht="27" x14ac:dyDescent="0.45">
      <c r="F3" s="39" t="s">
        <v>44</v>
      </c>
      <c r="G3">
        <f>'Risk Model'!E2*G2^3 +'Risk Model'!E3*G2^2 +'Risk Model'!E4*G2+'Risk Model'!E5</f>
        <v>0.97112862114649801</v>
      </c>
    </row>
    <row r="4" spans="3:7" ht="27" x14ac:dyDescent="0.45">
      <c r="F4" s="39" t="s">
        <v>45</v>
      </c>
      <c r="G4">
        <f xml:space="preserve"> 'Risk Model'!D2*G2^2 +'Risk Model'!D3*G2 + 'Risk Model'!D4</f>
        <v>27.7431516896998</v>
      </c>
    </row>
    <row r="5" spans="3:7" ht="27" x14ac:dyDescent="0.45">
      <c r="C5" s="1"/>
      <c r="D5" s="1"/>
      <c r="E5" s="36"/>
      <c r="F5" s="39" t="s">
        <v>46</v>
      </c>
      <c r="G5">
        <f>G4/G3</f>
        <v>28.56794773172961</v>
      </c>
    </row>
    <row r="6" spans="3:7" x14ac:dyDescent="0.2">
      <c r="C6" s="41" t="str">
        <f>'Risk Model'!C7</f>
        <v>Duration</v>
      </c>
      <c r="D6" s="41" t="str">
        <f>'Risk Model'!D7</f>
        <v>Direct Cost</v>
      </c>
      <c r="E6" s="41" t="str">
        <f>'Risk Model'!E7</f>
        <v>Geometric Risk Model</v>
      </c>
      <c r="F6" s="34"/>
      <c r="G6" s="34"/>
    </row>
    <row r="7" spans="3:7" x14ac:dyDescent="0.2">
      <c r="C7" s="35">
        <f>'Risk Model'!C8</f>
        <v>6</v>
      </c>
      <c r="D7" s="35">
        <f>'Risk Model'!D8</f>
        <v>44.294456089999983</v>
      </c>
      <c r="E7" s="35">
        <f>'Risk Model'!E8*$G$5</f>
        <v>17.3443215515749</v>
      </c>
    </row>
    <row r="8" spans="3:7" x14ac:dyDescent="0.2">
      <c r="C8" s="35">
        <f>'Risk Model'!C9</f>
        <v>6.1</v>
      </c>
      <c r="D8" s="35">
        <f>'Risk Model'!D9</f>
        <v>43.360280239700003</v>
      </c>
      <c r="E8" s="35">
        <f>'Risk Model'!E9*$G$5</f>
        <v>18.316841103961032</v>
      </c>
    </row>
    <row r="9" spans="3:7" x14ac:dyDescent="0.2">
      <c r="C9" s="35">
        <f>'Risk Model'!C10</f>
        <v>6.1999999999999993</v>
      </c>
      <c r="D9" s="35">
        <f>'Risk Model'!D10</f>
        <v>42.445898596799978</v>
      </c>
      <c r="E9" s="35">
        <f>'Risk Model'!E10*$G$5</f>
        <v>19.234042851931218</v>
      </c>
    </row>
    <row r="10" spans="3:7" x14ac:dyDescent="0.2">
      <c r="C10" s="35">
        <f>'Risk Model'!C11</f>
        <v>6.2999999999999989</v>
      </c>
      <c r="D10" s="35">
        <f>'Risk Model'!D11</f>
        <v>41.551311161299992</v>
      </c>
      <c r="E10" s="35">
        <f>'Risk Model'!E11*$G$5</f>
        <v>20.097070751529539</v>
      </c>
    </row>
    <row r="11" spans="3:7" x14ac:dyDescent="0.2">
      <c r="C11" s="35">
        <f>'Risk Model'!C12</f>
        <v>6.3999999999999986</v>
      </c>
      <c r="D11" s="35">
        <f>'Risk Model'!D12</f>
        <v>40.676517933199989</v>
      </c>
      <c r="E11" s="35">
        <f>'Risk Model'!E12*$G$5</f>
        <v>20.907068758800232</v>
      </c>
    </row>
    <row r="12" spans="3:7" x14ac:dyDescent="0.2">
      <c r="C12" s="35">
        <f>'Risk Model'!C13</f>
        <v>6.4999999999999982</v>
      </c>
      <c r="D12" s="35">
        <f>'Risk Model'!D13</f>
        <v>39.821518912500011</v>
      </c>
      <c r="E12" s="35">
        <f>'Risk Model'!E13*$G$5</f>
        <v>21.665180829787278</v>
      </c>
    </row>
    <row r="13" spans="3:7" x14ac:dyDescent="0.2">
      <c r="C13" s="35">
        <f>'Risk Model'!C14</f>
        <v>6.5999999999999979</v>
      </c>
      <c r="D13" s="35">
        <f>'Risk Model'!D14</f>
        <v>38.986314099199987</v>
      </c>
      <c r="E13" s="35">
        <f>'Risk Model'!E14*$G$5</f>
        <v>22.372550920534934</v>
      </c>
    </row>
    <row r="14" spans="3:7" x14ac:dyDescent="0.2">
      <c r="C14" s="35">
        <f>'Risk Model'!C15</f>
        <v>6.6999999999999975</v>
      </c>
      <c r="D14" s="35">
        <f>'Risk Model'!D15</f>
        <v>38.170903493299988</v>
      </c>
      <c r="E14" s="35">
        <f>'Risk Model'!E15*$G$5</f>
        <v>23.030322987087281</v>
      </c>
    </row>
    <row r="15" spans="3:7" x14ac:dyDescent="0.2">
      <c r="C15" s="35">
        <f>'Risk Model'!C16</f>
        <v>6.7999999999999972</v>
      </c>
      <c r="D15" s="35">
        <f>'Risk Model'!D16</f>
        <v>37.375287094800001</v>
      </c>
      <c r="E15" s="35">
        <f>'Risk Model'!E16*$G$5</f>
        <v>23.639640985488452</v>
      </c>
    </row>
    <row r="16" spans="3:7" x14ac:dyDescent="0.2">
      <c r="C16" s="35">
        <f>'Risk Model'!C17</f>
        <v>6.8999999999999968</v>
      </c>
      <c r="D16" s="35">
        <f>'Risk Model'!D17</f>
        <v>36.59946490370001</v>
      </c>
      <c r="E16" s="35">
        <f>'Risk Model'!E17*$G$5</f>
        <v>24.201648871782453</v>
      </c>
    </row>
    <row r="17" spans="3:5" x14ac:dyDescent="0.2">
      <c r="C17" s="35">
        <f>'Risk Model'!C18</f>
        <v>6.9999999999999964</v>
      </c>
      <c r="D17" s="35">
        <f>'Risk Model'!D18</f>
        <v>35.843436920000016</v>
      </c>
      <c r="E17" s="35">
        <f>'Risk Model'!E18*$G$5</f>
        <v>24.717490602013569</v>
      </c>
    </row>
    <row r="18" spans="3:5" x14ac:dyDescent="0.2">
      <c r="C18" s="35">
        <f>'Risk Model'!C19</f>
        <v>7.0999999999999961</v>
      </c>
      <c r="D18" s="35">
        <f>'Risk Model'!D19</f>
        <v>35.107203143700005</v>
      </c>
      <c r="E18" s="35">
        <f>'Risk Model'!E19*$G$5</f>
        <v>25.188310132225929</v>
      </c>
    </row>
    <row r="19" spans="3:5" x14ac:dyDescent="0.2">
      <c r="C19" s="35">
        <f>'Risk Model'!C20</f>
        <v>7.1999999999999957</v>
      </c>
      <c r="D19" s="35">
        <f>'Risk Model'!D20</f>
        <v>34.390763574800005</v>
      </c>
      <c r="E19" s="35">
        <f>'Risk Model'!E20*$G$5</f>
        <v>25.615251418463465</v>
      </c>
    </row>
    <row r="20" spans="3:5" x14ac:dyDescent="0.2">
      <c r="C20" s="35">
        <f>'Risk Model'!C21</f>
        <v>7.2999999999999954</v>
      </c>
      <c r="D20" s="35">
        <f>'Risk Model'!D21</f>
        <v>33.694118213300015</v>
      </c>
      <c r="E20" s="35">
        <f>'Risk Model'!E21*$G$5</f>
        <v>25.999458416770466</v>
      </c>
    </row>
    <row r="21" spans="3:5" x14ac:dyDescent="0.2">
      <c r="C21" s="35">
        <f>'Risk Model'!C22</f>
        <v>7.399999999999995</v>
      </c>
      <c r="D21" s="35">
        <f>'Risk Model'!D22</f>
        <v>33.017267059200023</v>
      </c>
      <c r="E21" s="35">
        <f>'Risk Model'!E22*$G$5</f>
        <v>26.342075083191006</v>
      </c>
    </row>
    <row r="22" spans="3:5" x14ac:dyDescent="0.2">
      <c r="C22" s="35">
        <f>'Risk Model'!C23</f>
        <v>7.4999999999999947</v>
      </c>
      <c r="D22" s="35">
        <f>'Risk Model'!D23</f>
        <v>32.360210112499999</v>
      </c>
      <c r="E22" s="35">
        <f>'Risk Model'!E23*$G$5</f>
        <v>26.644245373769269</v>
      </c>
    </row>
    <row r="23" spans="3:5" x14ac:dyDescent="0.2">
      <c r="C23" s="35">
        <f>'Risk Model'!C24</f>
        <v>7.5999999999999943</v>
      </c>
      <c r="D23" s="35">
        <f>'Risk Model'!D24</f>
        <v>31.722947373200014</v>
      </c>
      <c r="E23" s="35">
        <f>'Risk Model'!E24*$G$5</f>
        <v>26.907113244549237</v>
      </c>
    </row>
    <row r="24" spans="3:5" x14ac:dyDescent="0.2">
      <c r="C24" s="35">
        <f>'Risk Model'!C25</f>
        <v>7.699999999999994</v>
      </c>
      <c r="D24" s="35">
        <f>'Risk Model'!D25</f>
        <v>31.105478841300027</v>
      </c>
      <c r="E24" s="35">
        <f>'Risk Model'!E25*$G$5</f>
        <v>27.131822651575195</v>
      </c>
    </row>
    <row r="25" spans="3:5" x14ac:dyDescent="0.2">
      <c r="C25" s="35">
        <f>'Risk Model'!C26</f>
        <v>7.7999999999999936</v>
      </c>
      <c r="D25" s="35">
        <f>'Risk Model'!D26</f>
        <v>30.507804516800022</v>
      </c>
      <c r="E25" s="35">
        <f>'Risk Model'!E26*$G$5</f>
        <v>27.319517550891124</v>
      </c>
    </row>
    <row r="26" spans="3:5" x14ac:dyDescent="0.2">
      <c r="C26" s="35">
        <f>'Risk Model'!C27</f>
        <v>7.8999999999999932</v>
      </c>
      <c r="D26" s="35">
        <f>'Risk Model'!D27</f>
        <v>29.929924399700042</v>
      </c>
      <c r="E26" s="35">
        <f>'Risk Model'!E27*$G$5</f>
        <v>27.471341898541361</v>
      </c>
    </row>
    <row r="27" spans="3:5" x14ac:dyDescent="0.2">
      <c r="C27" s="35">
        <f>'Risk Model'!C28</f>
        <v>7.9999999999999929</v>
      </c>
      <c r="D27" s="35">
        <f>'Risk Model'!D28</f>
        <v>29.371838490000016</v>
      </c>
      <c r="E27" s="35">
        <f>'Risk Model'!E28*$G$5</f>
        <v>27.588439650569676</v>
      </c>
    </row>
    <row r="28" spans="3:5" x14ac:dyDescent="0.2">
      <c r="C28" s="35">
        <f>'Risk Model'!C29</f>
        <v>8.0999999999999925</v>
      </c>
      <c r="D28" s="35">
        <f>'Risk Model'!D29</f>
        <v>28.833546787700016</v>
      </c>
      <c r="E28" s="35">
        <f>'Risk Model'!E29*$G$5</f>
        <v>27.671954763020562</v>
      </c>
    </row>
    <row r="29" spans="3:5" x14ac:dyDescent="0.2">
      <c r="C29" s="35">
        <f>'Risk Model'!C30</f>
        <v>8.1999999999999922</v>
      </c>
      <c r="D29" s="35">
        <f>'Risk Model'!D30</f>
        <v>28.315049292800026</v>
      </c>
      <c r="E29" s="35">
        <f>'Risk Model'!E30*$G$5</f>
        <v>27.723031191938048</v>
      </c>
    </row>
    <row r="30" spans="3:5" x14ac:dyDescent="0.2">
      <c r="C30" s="35">
        <f>'Risk Model'!C31</f>
        <v>8.2999999999999918</v>
      </c>
      <c r="D30" s="35">
        <f>'Risk Model'!D31</f>
        <v>27.816346005300034</v>
      </c>
      <c r="E30" s="35">
        <f>'Risk Model'!E31*$G$5</f>
        <v>27.742812893366011</v>
      </c>
    </row>
    <row r="31" spans="3:5" x14ac:dyDescent="0.2">
      <c r="C31" s="35">
        <f>'Risk Model'!C32</f>
        <v>8.3999999999999915</v>
      </c>
      <c r="D31" s="35">
        <f>'Risk Model'!D32</f>
        <v>27.337436925200009</v>
      </c>
      <c r="E31" s="35">
        <f>'Risk Model'!E32*$G$5</f>
        <v>27.732443823348891</v>
      </c>
    </row>
    <row r="32" spans="3:5" x14ac:dyDescent="0.2">
      <c r="C32" s="35">
        <f>'Risk Model'!C33</f>
        <v>8.4999999999999911</v>
      </c>
      <c r="D32" s="35">
        <f>'Risk Model'!D33</f>
        <v>26.87832205250001</v>
      </c>
      <c r="E32" s="35">
        <f>'Risk Model'!E33*$G$5</f>
        <v>27.693067937930568</v>
      </c>
    </row>
    <row r="33" spans="3:5" x14ac:dyDescent="0.2">
      <c r="C33" s="35">
        <f>'Risk Model'!C34</f>
        <v>8.5999999999999908</v>
      </c>
      <c r="D33" s="35">
        <f>'Risk Model'!D34</f>
        <v>26.439001387200022</v>
      </c>
      <c r="E33" s="35">
        <f>'Risk Model'!E34*$G$5</f>
        <v>27.625829193155372</v>
      </c>
    </row>
    <row r="34" spans="3:5" x14ac:dyDescent="0.2">
      <c r="C34" s="35">
        <f>'Risk Model'!C35</f>
        <v>8.6999999999999904</v>
      </c>
      <c r="D34" s="35">
        <f>'Risk Model'!D35</f>
        <v>26.019474929300031</v>
      </c>
      <c r="E34" s="35">
        <f>'Risk Model'!E35*$G$5</f>
        <v>27.531871545067187</v>
      </c>
    </row>
    <row r="35" spans="3:5" x14ac:dyDescent="0.2">
      <c r="C35" s="35">
        <f>'Risk Model'!C36</f>
        <v>8.7999999999999901</v>
      </c>
      <c r="D35" s="35">
        <f>'Risk Model'!D36</f>
        <v>25.619742678800037</v>
      </c>
      <c r="E35" s="35">
        <f>'Risk Model'!E36*$G$5</f>
        <v>27.412338949710392</v>
      </c>
    </row>
    <row r="36" spans="3:5" x14ac:dyDescent="0.2">
      <c r="C36" s="35">
        <f>'Risk Model'!C37</f>
        <v>8.8999999999999897</v>
      </c>
      <c r="D36" s="35">
        <f>'Risk Model'!D37</f>
        <v>25.239804635699997</v>
      </c>
      <c r="E36" s="35">
        <f>'Risk Model'!E37*$G$5</f>
        <v>27.268375363128925</v>
      </c>
    </row>
    <row r="37" spans="3:5" x14ac:dyDescent="0.2">
      <c r="C37" s="35">
        <f>'Risk Model'!C38</f>
        <v>8.9999999999999893</v>
      </c>
      <c r="D37" s="35">
        <f>'Risk Model'!D38</f>
        <v>24.879660800000011</v>
      </c>
      <c r="E37" s="35">
        <f>'Risk Model'!E38*$G$5</f>
        <v>27.101124741367215</v>
      </c>
    </row>
    <row r="38" spans="3:5" x14ac:dyDescent="0.2">
      <c r="C38" s="35">
        <f>'Risk Model'!C39</f>
        <v>9.099999999999989</v>
      </c>
      <c r="D38" s="35">
        <f>'Risk Model'!D39</f>
        <v>24.539311171700021</v>
      </c>
      <c r="E38" s="35">
        <f>'Risk Model'!E39*$G$5</f>
        <v>26.91173104046889</v>
      </c>
    </row>
    <row r="39" spans="3:5" x14ac:dyDescent="0.2">
      <c r="C39" s="35">
        <f>'Risk Model'!C40</f>
        <v>9.1999999999999886</v>
      </c>
      <c r="D39" s="35">
        <f>'Risk Model'!D40</f>
        <v>24.218755750800014</v>
      </c>
      <c r="E39" s="35">
        <f>'Risk Model'!E40*$G$5</f>
        <v>26.701338216478593</v>
      </c>
    </row>
    <row r="40" spans="3:5" ht="12" customHeight="1" x14ac:dyDescent="0.2">
      <c r="C40" s="35">
        <f>'Risk Model'!C41</f>
        <v>9.2999999999999883</v>
      </c>
      <c r="D40" s="35">
        <f>'Risk Model'!D41</f>
        <v>23.91799453729999</v>
      </c>
      <c r="E40" s="35">
        <f>'Risk Model'!E41*$G$5</f>
        <v>26.471090225439845</v>
      </c>
    </row>
    <row r="41" spans="3:5" x14ac:dyDescent="0.2">
      <c r="C41" s="35">
        <f>'Risk Model'!C42</f>
        <v>9.3999999999999879</v>
      </c>
      <c r="D41" s="35">
        <f>'Risk Model'!D42</f>
        <v>23.637027531200005</v>
      </c>
      <c r="E41" s="35">
        <f>'Risk Model'!E42*$G$5</f>
        <v>26.222131023397484</v>
      </c>
    </row>
    <row r="42" spans="3:5" x14ac:dyDescent="0.2">
      <c r="C42" s="35">
        <f>'Risk Model'!C43</f>
        <v>9.4999999999999876</v>
      </c>
      <c r="D42" s="35">
        <f>'Risk Model'!D43</f>
        <v>23.375854732500017</v>
      </c>
      <c r="E42" s="35">
        <f>'Risk Model'!E43*$G$5</f>
        <v>25.955604566395142</v>
      </c>
    </row>
    <row r="43" spans="3:5" x14ac:dyDescent="0.2">
      <c r="C43" s="35">
        <f>'Risk Model'!C44</f>
        <v>9.5999999999999872</v>
      </c>
      <c r="D43" s="35">
        <f>'Risk Model'!D44</f>
        <v>23.134476141200011</v>
      </c>
      <c r="E43" s="35">
        <f>'Risk Model'!E44*$G$5</f>
        <v>25.672654810476949</v>
      </c>
    </row>
    <row r="44" spans="3:5" x14ac:dyDescent="0.2">
      <c r="C44" s="35">
        <f>'Risk Model'!C45</f>
        <v>9.6999999999999869</v>
      </c>
      <c r="D44" s="35">
        <f>'Risk Model'!D45</f>
        <v>22.912891757300017</v>
      </c>
      <c r="E44" s="35">
        <f>'Risk Model'!E45*$G$5</f>
        <v>25.374425711687337</v>
      </c>
    </row>
    <row r="45" spans="3:5" x14ac:dyDescent="0.2">
      <c r="C45" s="35">
        <f>'Risk Model'!C46</f>
        <v>9.7999999999999865</v>
      </c>
      <c r="D45" s="35">
        <f>'Risk Model'!D46</f>
        <v>22.711101580799991</v>
      </c>
      <c r="E45" s="35">
        <f>'Risk Model'!E46*$G$5</f>
        <v>25.062061226070043</v>
      </c>
    </row>
    <row r="46" spans="3:5" x14ac:dyDescent="0.2">
      <c r="C46" s="35">
        <f>'Risk Model'!C47</f>
        <v>9.8999999999999861</v>
      </c>
      <c r="D46" s="35">
        <f>'Risk Model'!D47</f>
        <v>22.529105611700004</v>
      </c>
      <c r="E46" s="35">
        <f>'Risk Model'!E47*$G$5</f>
        <v>24.736705309669542</v>
      </c>
    </row>
    <row r="47" spans="3:5" x14ac:dyDescent="0.2">
      <c r="C47" s="35">
        <f>'Risk Model'!C48</f>
        <v>9.9999999999999858</v>
      </c>
      <c r="D47" s="35">
        <f>'Risk Model'!D48</f>
        <v>22.36690385</v>
      </c>
      <c r="E47" s="35">
        <f>'Risk Model'!E48*$G$5</f>
        <v>24.399501918529722</v>
      </c>
    </row>
    <row r="48" spans="3:5" x14ac:dyDescent="0.2">
      <c r="C48" s="35">
        <f>'Risk Model'!C49</f>
        <v>10.099999999999985</v>
      </c>
      <c r="D48" s="35">
        <f>'Risk Model'!D49</f>
        <v>22.224496295700007</v>
      </c>
      <c r="E48" s="35">
        <f>'Risk Model'!E49*$G$5</f>
        <v>24.051595008694861</v>
      </c>
    </row>
    <row r="49" spans="3:5" x14ac:dyDescent="0.2">
      <c r="C49" s="35">
        <f>'Risk Model'!C50</f>
        <v>10.199999999999985</v>
      </c>
      <c r="D49" s="35">
        <f>'Risk Model'!D50</f>
        <v>22.101882948799982</v>
      </c>
      <c r="E49" s="35">
        <f>'Risk Model'!E50*$G$5</f>
        <v>23.694128536208947</v>
      </c>
    </row>
    <row r="50" spans="3:5" x14ac:dyDescent="0.2">
      <c r="C50" s="35">
        <f>'Risk Model'!C51</f>
        <v>10.299999999999985</v>
      </c>
      <c r="D50" s="35">
        <f>'Risk Model'!D51</f>
        <v>21.999063809299997</v>
      </c>
      <c r="E50" s="35">
        <f>'Risk Model'!E51*$G$5</f>
        <v>23.328246457116204</v>
      </c>
    </row>
    <row r="51" spans="3:5" x14ac:dyDescent="0.2">
      <c r="C51" s="35">
        <f>'Risk Model'!C52</f>
        <v>10.399999999999984</v>
      </c>
      <c r="D51" s="35">
        <f>'Risk Model'!D52</f>
        <v>21.916038877199981</v>
      </c>
      <c r="E51" s="35">
        <f>'Risk Model'!E52*$G$5</f>
        <v>22.955092727460773</v>
      </c>
    </row>
    <row r="52" spans="3:5" x14ac:dyDescent="0.2">
      <c r="C52" s="35">
        <f>'Risk Model'!C53</f>
        <v>10.499999999999984</v>
      </c>
      <c r="D52" s="35">
        <f>'Risk Model'!D53</f>
        <v>21.852808152499989</v>
      </c>
      <c r="E52" s="35">
        <f>'Risk Model'!E53*$G$5</f>
        <v>22.575811303286681</v>
      </c>
    </row>
    <row r="53" spans="3:5" x14ac:dyDescent="0.2">
      <c r="C53" s="35">
        <f>'Risk Model'!C54</f>
        <v>10.599999999999984</v>
      </c>
      <c r="D53" s="35">
        <f>'Risk Model'!D54</f>
        <v>21.809371635199994</v>
      </c>
      <c r="E53" s="35">
        <f>'Risk Model'!E54*$G$5</f>
        <v>22.191546140638057</v>
      </c>
    </row>
    <row r="54" spans="3:5" x14ac:dyDescent="0.2">
      <c r="C54" s="35">
        <f>'Risk Model'!C55</f>
        <v>10.699999999999983</v>
      </c>
      <c r="D54" s="35">
        <f>'Risk Model'!D55</f>
        <v>21.785729325299982</v>
      </c>
      <c r="E54" s="35">
        <f>'Risk Model'!E55*$G$5</f>
        <v>21.803441195559142</v>
      </c>
    </row>
    <row r="55" spans="3:5" x14ac:dyDescent="0.2">
      <c r="C55" s="35">
        <f>'Risk Model'!C56</f>
        <v>10.799999999999983</v>
      </c>
      <c r="D55" s="35">
        <f>'Risk Model'!D56</f>
        <v>21.781881222799967</v>
      </c>
      <c r="E55" s="35">
        <f>'Risk Model'!E56*$G$5</f>
        <v>21.412640424093858</v>
      </c>
    </row>
    <row r="56" spans="3:5" x14ac:dyDescent="0.2">
      <c r="C56" s="35">
        <f>'Risk Model'!C57</f>
        <v>10.899999999999983</v>
      </c>
      <c r="D56" s="35">
        <f>'Risk Model'!D57</f>
        <v>21.797827327699977</v>
      </c>
      <c r="E56" s="35">
        <f>'Risk Model'!E57*$G$5</f>
        <v>21.020287782286548</v>
      </c>
    </row>
    <row r="57" spans="3:5" x14ac:dyDescent="0.2">
      <c r="C57" s="35">
        <f>'Risk Model'!C58</f>
        <v>10.999999999999982</v>
      </c>
      <c r="D57" s="35">
        <f>'Risk Model'!D58</f>
        <v>21.833567639999984</v>
      </c>
      <c r="E57" s="35">
        <f>'Risk Model'!E58*$G$5</f>
        <v>20.627527226181439</v>
      </c>
    </row>
    <row r="58" spans="3:5" x14ac:dyDescent="0.2">
      <c r="C58" s="35">
        <f>'Risk Model'!C59</f>
        <v>11.099999999999982</v>
      </c>
      <c r="D58" s="35">
        <f>'Risk Model'!D59</f>
        <v>21.889102159699959</v>
      </c>
      <c r="E58" s="35">
        <f>'Risk Model'!E59*$G$5</f>
        <v>20.235502711822058</v>
      </c>
    </row>
    <row r="59" spans="3:5" x14ac:dyDescent="0.2">
      <c r="C59" s="35">
        <f>'Risk Model'!C60</f>
        <v>11.199999999999982</v>
      </c>
      <c r="D59" s="35">
        <f>'Risk Model'!D60</f>
        <v>21.964430886799946</v>
      </c>
      <c r="E59" s="35">
        <f>'Risk Model'!E60*$G$5</f>
        <v>19.845358195253144</v>
      </c>
    </row>
    <row r="60" spans="3:5" x14ac:dyDescent="0.2">
      <c r="C60" s="35">
        <f>'Risk Model'!C61</f>
        <v>11.299999999999981</v>
      </c>
      <c r="D60" s="35">
        <f>'Risk Model'!D61</f>
        <v>22.059553821299957</v>
      </c>
      <c r="E60" s="35">
        <f>'Risk Model'!E61*$G$5</f>
        <v>19.458237632518632</v>
      </c>
    </row>
    <row r="61" spans="3:5" x14ac:dyDescent="0.2">
      <c r="C61" s="35">
        <f>'Risk Model'!C62</f>
        <v>11.399999999999981</v>
      </c>
      <c r="D61" s="35">
        <f>'Risk Model'!D62</f>
        <v>22.174470963199951</v>
      </c>
      <c r="E61" s="35">
        <f>'Risk Model'!E62*$G$5</f>
        <v>19.075284979662644</v>
      </c>
    </row>
    <row r="62" spans="3:5" x14ac:dyDescent="0.2">
      <c r="C62" s="35">
        <f>'Risk Model'!C63</f>
        <v>11.49999999999998</v>
      </c>
      <c r="D62" s="35">
        <f>'Risk Model'!D63</f>
        <v>22.309182312499956</v>
      </c>
      <c r="E62" s="35">
        <f>'Risk Model'!E63*$G$5</f>
        <v>18.697644192729118</v>
      </c>
    </row>
    <row r="63" spans="3:5" x14ac:dyDescent="0.2">
      <c r="C63" s="35">
        <f>'Risk Model'!C64</f>
        <v>11.59999999999998</v>
      </c>
      <c r="D63" s="35">
        <f>'Risk Model'!D64</f>
        <v>22.46368786919993</v>
      </c>
      <c r="E63" s="35">
        <f>'Risk Model'!E64*$G$5</f>
        <v>18.326459227762488</v>
      </c>
    </row>
    <row r="64" spans="3:5" x14ac:dyDescent="0.2">
      <c r="C64" s="35">
        <f>'Risk Model'!C65</f>
        <v>11.69999999999998</v>
      </c>
      <c r="D64" s="35">
        <f>'Risk Model'!D65</f>
        <v>22.637987633299929</v>
      </c>
      <c r="E64" s="35">
        <f>'Risk Model'!E65*$G$5</f>
        <v>17.962874040806582</v>
      </c>
    </row>
    <row r="65" spans="3:5" x14ac:dyDescent="0.2">
      <c r="C65" s="35">
        <f>'Risk Model'!C66</f>
        <v>11.799999999999979</v>
      </c>
      <c r="D65" s="35">
        <f>'Risk Model'!D66</f>
        <v>22.832081604799924</v>
      </c>
      <c r="E65" s="35">
        <f>'Risk Model'!E66*$G$5</f>
        <v>17.608032587905839</v>
      </c>
    </row>
    <row r="66" spans="3:5" x14ac:dyDescent="0.2">
      <c r="C66" s="35">
        <f>'Risk Model'!C67</f>
        <v>11.899999999999979</v>
      </c>
      <c r="D66" s="35">
        <f>'Risk Model'!D67</f>
        <v>23.045969783699945</v>
      </c>
      <c r="E66" s="35">
        <f>'Risk Model'!E67*$G$5</f>
        <v>17.263078825104081</v>
      </c>
    </row>
    <row r="67" spans="3:5" x14ac:dyDescent="0.2">
      <c r="C67" s="35">
        <f>'Risk Model'!C68</f>
        <v>11.999999999999979</v>
      </c>
      <c r="D67" s="35">
        <f>'Risk Model'!D68</f>
        <v>23.279652169999906</v>
      </c>
      <c r="E67" s="35">
        <f>'Risk Model'!E68*$G$5</f>
        <v>16.929156708445852</v>
      </c>
    </row>
    <row r="68" spans="3:5" x14ac:dyDescent="0.2">
      <c r="C68" s="35">
        <f>'Risk Model'!C69</f>
        <v>12.099999999999978</v>
      </c>
      <c r="D68" s="35">
        <f>'Risk Model'!D69</f>
        <v>23.533128763699921</v>
      </c>
      <c r="E68" s="35">
        <f>'Risk Model'!E69*$G$5</f>
        <v>16.60741019397447</v>
      </c>
    </row>
    <row r="69" spans="3:5" x14ac:dyDescent="0.2">
      <c r="C69" s="35">
        <f>'Risk Model'!C70</f>
        <v>12.199999999999978</v>
      </c>
      <c r="D69" s="35">
        <f>'Risk Model'!D70</f>
        <v>23.806399564799932</v>
      </c>
      <c r="E69" s="35">
        <f>'Risk Model'!E70*$G$5</f>
        <v>16.298983237735083</v>
      </c>
    </row>
    <row r="70" spans="3:5" x14ac:dyDescent="0.2">
      <c r="C70" s="35">
        <f>'Risk Model'!C71</f>
        <v>12.299999999999978</v>
      </c>
      <c r="D70" s="35">
        <f>'Risk Model'!D71</f>
        <v>24.099464573299912</v>
      </c>
      <c r="E70" s="35">
        <f>'Risk Model'!E71*$G$5</f>
        <v>16.005019795771211</v>
      </c>
    </row>
    <row r="71" spans="3:5" x14ac:dyDescent="0.2">
      <c r="C71" s="35">
        <f>'Risk Model'!C72</f>
        <v>12.399999999999977</v>
      </c>
      <c r="D71" s="35">
        <f>'Risk Model'!D72</f>
        <v>24.412323789199888</v>
      </c>
      <c r="E71" s="35">
        <f>'Risk Model'!E72*$G$5</f>
        <v>15.72666382412679</v>
      </c>
    </row>
    <row r="72" spans="3:5" x14ac:dyDescent="0.2">
      <c r="C72" s="35">
        <f>'Risk Model'!C73</f>
        <v>12.499999999999977</v>
      </c>
      <c r="D72" s="35">
        <f>'Risk Model'!D73</f>
        <v>24.744977212499919</v>
      </c>
      <c r="E72" s="35">
        <f>'Risk Model'!E73*$G$5</f>
        <v>15.465059278846454</v>
      </c>
    </row>
    <row r="73" spans="3:5" x14ac:dyDescent="0.2">
      <c r="C73" s="35">
        <f>'Risk Model'!C74</f>
        <v>12.599999999999977</v>
      </c>
      <c r="D73" s="35">
        <f>'Risk Model'!D74</f>
        <v>25.097424843199889</v>
      </c>
      <c r="E73" s="35">
        <f>'Risk Model'!E74*$G$5</f>
        <v>15.221350115974031</v>
      </c>
    </row>
    <row r="74" spans="3:5" x14ac:dyDescent="0.2">
      <c r="C74" s="35">
        <f>'Risk Model'!C75</f>
        <v>12.699999999999976</v>
      </c>
      <c r="D74" s="35">
        <f>'Risk Model'!D75</f>
        <v>25.469666681299856</v>
      </c>
      <c r="E74" s="35">
        <f>'Risk Model'!E75*$G$5</f>
        <v>14.996680291553862</v>
      </c>
    </row>
    <row r="75" spans="3:5" x14ac:dyDescent="0.2">
      <c r="C75" s="35">
        <f>'Risk Model'!C76</f>
        <v>12.799999999999976</v>
      </c>
      <c r="D75" s="35">
        <f>'Risk Model'!D76</f>
        <v>25.861702726799876</v>
      </c>
      <c r="E75" s="35">
        <f>'Risk Model'!E76*$G$5</f>
        <v>14.79219376162987</v>
      </c>
    </row>
    <row r="76" spans="3:5" x14ac:dyDescent="0.2">
      <c r="C76" s="35">
        <f>'Risk Model'!C77</f>
        <v>12.899999999999975</v>
      </c>
      <c r="D76" s="35">
        <f>'Risk Model'!D77</f>
        <v>26.273532979699866</v>
      </c>
      <c r="E76" s="35">
        <f>'Risk Model'!E77*$G$5</f>
        <v>14.609034482246189</v>
      </c>
    </row>
    <row r="77" spans="3:5" x14ac:dyDescent="0.2">
      <c r="C77" s="35">
        <f>'Risk Model'!C78</f>
        <v>12.999999999999975</v>
      </c>
      <c r="D77" s="35">
        <f>'Risk Model'!D78</f>
        <v>26.70515743999988</v>
      </c>
      <c r="E77" s="35">
        <f>'Risk Model'!E78*$G$5</f>
        <v>14.448346409446954</v>
      </c>
    </row>
    <row r="78" spans="3:5" x14ac:dyDescent="0.2">
      <c r="C78" s="35">
        <f>'Risk Model'!C79</f>
        <v>13.099999999999975</v>
      </c>
      <c r="D78" s="35">
        <f>'Risk Model'!D79</f>
        <v>27.156576107699863</v>
      </c>
      <c r="E78" s="35">
        <f>'Risk Model'!E79*$G$5</f>
        <v>14.311273499276394</v>
      </c>
    </row>
    <row r="79" spans="3:5" x14ac:dyDescent="0.2">
      <c r="C79" s="35">
        <f>'Risk Model'!C80</f>
        <v>13.199999999999974</v>
      </c>
      <c r="D79" s="35">
        <f>'Risk Model'!D80</f>
        <v>27.627788982799814</v>
      </c>
      <c r="E79" s="35">
        <f>'Risk Model'!E80*$G$5</f>
        <v>14.198959707778343</v>
      </c>
    </row>
    <row r="80" spans="3:5" x14ac:dyDescent="0.2">
      <c r="C80" s="35">
        <f>'Risk Model'!C81</f>
        <v>13.299999999999974</v>
      </c>
      <c r="D80" s="35">
        <f>'Risk Model'!D81</f>
        <v>28.118796065299847</v>
      </c>
      <c r="E80" s="35">
        <f>'Risk Model'!E81*$G$5</f>
        <v>14.112548990997436</v>
      </c>
    </row>
    <row r="81" spans="3:5" x14ac:dyDescent="0.2">
      <c r="C81" s="35">
        <f>'Risk Model'!C82</f>
        <v>13.399999999999974</v>
      </c>
      <c r="D81" s="35">
        <f>'Risk Model'!D82</f>
        <v>28.62959735519982</v>
      </c>
      <c r="E81" s="35">
        <f>'Risk Model'!E82*$G$5</f>
        <v>14.053185304977399</v>
      </c>
    </row>
    <row r="82" spans="3:5" x14ac:dyDescent="0.2">
      <c r="C82" s="35">
        <f>'Risk Model'!C83</f>
        <v>13.499999999999973</v>
      </c>
      <c r="D82" s="35">
        <f>'Risk Model'!D83</f>
        <v>29.160192852499875</v>
      </c>
      <c r="E82" s="35">
        <f>'Risk Model'!E83*$G$5</f>
        <v>14.022012605762368</v>
      </c>
    </row>
    <row r="83" spans="3:5" x14ac:dyDescent="0.2">
      <c r="C83" s="35">
        <f>'Risk Model'!C84</f>
        <v>13.599999999999973</v>
      </c>
      <c r="D83" s="35">
        <f>'Risk Model'!D84</f>
        <v>29.710582557199814</v>
      </c>
      <c r="E83" s="35">
        <f>'Risk Model'!E84*$G$5</f>
        <v>14.020174849396778</v>
      </c>
    </row>
    <row r="84" spans="3:5" x14ac:dyDescent="0.2">
      <c r="C84" s="35">
        <f>'Risk Model'!C85</f>
        <v>13.699999999999973</v>
      </c>
      <c r="D84" s="35">
        <f>'Risk Model'!D85</f>
        <v>30.280766469299806</v>
      </c>
      <c r="E84" s="35">
        <f>'Risk Model'!E85*$G$5</f>
        <v>14.048815991924355</v>
      </c>
    </row>
    <row r="85" spans="3:5" x14ac:dyDescent="0.2">
      <c r="C85" s="35">
        <f>'Risk Model'!C86</f>
        <v>13.799999999999972</v>
      </c>
      <c r="D85" s="35">
        <f>'Risk Model'!D86</f>
        <v>30.870744588799823</v>
      </c>
      <c r="E85" s="35">
        <f>'Risk Model'!E86*$G$5</f>
        <v>14.109079989389535</v>
      </c>
    </row>
    <row r="86" spans="3:5" x14ac:dyDescent="0.2">
      <c r="C86" s="35">
        <f>'Risk Model'!C87</f>
        <v>13.899999999999972</v>
      </c>
      <c r="D86" s="35">
        <f>'Risk Model'!D87</f>
        <v>31.480516915699809</v>
      </c>
      <c r="E86" s="35">
        <f>'Risk Model'!E87*$G$5</f>
        <v>14.202110797836351</v>
      </c>
    </row>
    <row r="87" spans="3:5" x14ac:dyDescent="0.2">
      <c r="C87" s="35">
        <f>'Risk Model'!C88</f>
        <v>13.999999999999972</v>
      </c>
      <c r="D87" s="35">
        <f>'Risk Model'!D88</f>
        <v>32.11008344999982</v>
      </c>
      <c r="E87" s="35">
        <f>'Risk Model'!E88*$G$5</f>
        <v>14.32905237330873</v>
      </c>
    </row>
    <row r="88" spans="3:5" x14ac:dyDescent="0.2">
      <c r="C88" s="35">
        <f>'Risk Model'!C89</f>
        <v>14.099999999999971</v>
      </c>
      <c r="D88" s="35">
        <f>'Risk Model'!D89</f>
        <v>32.759444191699799</v>
      </c>
      <c r="E88" s="35">
        <f>'Risk Model'!E89*$G$5</f>
        <v>14.49104867185101</v>
      </c>
    </row>
    <row r="89" spans="3:5" x14ac:dyDescent="0.2">
      <c r="C89" s="35">
        <f>'Risk Model'!C90</f>
        <v>14.199999999999971</v>
      </c>
      <c r="D89" s="35">
        <f>'Risk Model'!D90</f>
        <v>33.428599140799776</v>
      </c>
      <c r="E89" s="35">
        <f>'Risk Model'!E90*$G$5</f>
        <v>14.689243649507221</v>
      </c>
    </row>
    <row r="90" spans="3:5" x14ac:dyDescent="0.2">
      <c r="C90" s="35">
        <f>'Risk Model'!C91</f>
        <v>14.299999999999971</v>
      </c>
      <c r="D90" s="35">
        <f>'Risk Model'!D91</f>
        <v>34.117548297299805</v>
      </c>
      <c r="E90" s="35">
        <f>'Risk Model'!E91*$G$5</f>
        <v>14.924781262321492</v>
      </c>
    </row>
    <row r="91" spans="3:5" x14ac:dyDescent="0.2">
      <c r="C91" s="35">
        <f>'Risk Model'!C92</f>
        <v>14.39999999999997</v>
      </c>
      <c r="D91" s="35">
        <f>'Risk Model'!D92</f>
        <v>34.826291661199747</v>
      </c>
      <c r="E91" s="35">
        <f>'Risk Model'!E92*$G$5</f>
        <v>15.198805466338062</v>
      </c>
    </row>
    <row r="92" spans="3:5" x14ac:dyDescent="0.2">
      <c r="C92" s="35">
        <f>'Risk Model'!C93</f>
        <v>14.49999999999997</v>
      </c>
      <c r="D92" s="35">
        <f>'Risk Model'!D93</f>
        <v>35.554829232499713</v>
      </c>
      <c r="E92" s="35">
        <f>'Risk Model'!E93*$G$5</f>
        <v>15.512460217600957</v>
      </c>
    </row>
    <row r="93" spans="3:5" x14ac:dyDescent="0.2">
      <c r="C93" s="35">
        <f>'Risk Model'!C94</f>
        <v>14.599999999999969</v>
      </c>
      <c r="D93" s="35">
        <f>'Risk Model'!D94</f>
        <v>36.303161011199762</v>
      </c>
      <c r="E93" s="35">
        <f>'Risk Model'!E94*$G$5</f>
        <v>15.866889472154211</v>
      </c>
    </row>
    <row r="94" spans="3:5" x14ac:dyDescent="0.2">
      <c r="C94" s="35">
        <f>'Risk Model'!C95</f>
        <v>14.699999999999969</v>
      </c>
      <c r="D94" s="35">
        <f>'Risk Model'!D95</f>
        <v>37.071286997299723</v>
      </c>
      <c r="E94" s="35">
        <f>'Risk Model'!E95*$G$5</f>
        <v>16.26323718604236</v>
      </c>
    </row>
    <row r="95" spans="3:5" x14ac:dyDescent="0.2">
      <c r="C95" s="35">
        <f>'Risk Model'!C96</f>
        <v>14.799999999999969</v>
      </c>
      <c r="D95" s="35">
        <f>'Risk Model'!D96</f>
        <v>37.859207190799737</v>
      </c>
      <c r="E95" s="35">
        <f>'Risk Model'!E96*$G$5</f>
        <v>16.702647315308727</v>
      </c>
    </row>
    <row r="96" spans="3:5" x14ac:dyDescent="0.2">
      <c r="C96" s="35">
        <f>'Risk Model'!C97</f>
        <v>14.899999999999968</v>
      </c>
      <c r="D96" s="35">
        <f>'Risk Model'!D97</f>
        <v>38.666921591699719</v>
      </c>
      <c r="E96" s="35">
        <f>'Risk Model'!E97*$G$5</f>
        <v>17.186263815998256</v>
      </c>
    </row>
    <row r="97" spans="3:5" x14ac:dyDescent="0.2">
      <c r="C97" s="35">
        <f>'Risk Model'!C98</f>
        <v>14.999999999999968</v>
      </c>
      <c r="D97" s="35">
        <f>'Risk Model'!D98</f>
        <v>39.494430199999698</v>
      </c>
      <c r="E97" s="35">
        <f>'Risk Model'!E98*$G$5</f>
        <v>17.715230644154875</v>
      </c>
    </row>
    <row r="98" spans="3:5" x14ac:dyDescent="0.2">
      <c r="C98" s="35"/>
      <c r="D98" s="35"/>
      <c r="E98" s="35"/>
    </row>
    <row r="99" spans="3:5" x14ac:dyDescent="0.2">
      <c r="C99" s="35"/>
      <c r="D99" s="35"/>
      <c r="E99" s="35"/>
    </row>
    <row r="100" spans="3:5" x14ac:dyDescent="0.2">
      <c r="C100" s="35"/>
      <c r="D100" s="35"/>
      <c r="E100" s="35"/>
    </row>
    <row r="101" spans="3:5" x14ac:dyDescent="0.2">
      <c r="C101" s="35"/>
      <c r="D101" s="35"/>
      <c r="E101" s="35"/>
    </row>
    <row r="102" spans="3:5" x14ac:dyDescent="0.2">
      <c r="C102" s="35"/>
      <c r="D102" s="35"/>
      <c r="E102" s="35"/>
    </row>
    <row r="103" spans="3:5" x14ac:dyDescent="0.2">
      <c r="C103" s="35"/>
      <c r="D103" s="35"/>
      <c r="E103" s="35"/>
    </row>
    <row r="104" spans="3:5" x14ac:dyDescent="0.2">
      <c r="C104" s="35"/>
      <c r="D104" s="35"/>
      <c r="E104" s="35"/>
    </row>
    <row r="105" spans="3:5" x14ac:dyDescent="0.2">
      <c r="C105" s="35"/>
      <c r="D105" s="35"/>
      <c r="E105" s="35"/>
    </row>
    <row r="106" spans="3:5" x14ac:dyDescent="0.2">
      <c r="C106" s="35"/>
      <c r="D106" s="35"/>
      <c r="E106" s="35"/>
    </row>
    <row r="107" spans="3:5" x14ac:dyDescent="0.2">
      <c r="C107" s="35"/>
      <c r="D107" s="35"/>
      <c r="E107" s="35"/>
    </row>
    <row r="108" spans="3:5" x14ac:dyDescent="0.2">
      <c r="C108" s="35"/>
      <c r="D108" s="35"/>
      <c r="E108" s="35"/>
    </row>
    <row r="109" spans="3:5" x14ac:dyDescent="0.2">
      <c r="C109" s="35"/>
      <c r="D109" s="35"/>
      <c r="E109" s="35"/>
    </row>
    <row r="110" spans="3:5" x14ac:dyDescent="0.2">
      <c r="C110" s="35"/>
      <c r="D110" s="35"/>
      <c r="E110" s="35"/>
    </row>
    <row r="111" spans="3:5" x14ac:dyDescent="0.2">
      <c r="C111" s="35"/>
      <c r="D111" s="35"/>
      <c r="E111" s="35"/>
    </row>
    <row r="112" spans="3:5" x14ac:dyDescent="0.2">
      <c r="C112" s="35"/>
      <c r="D112" s="35"/>
      <c r="E112" s="35"/>
    </row>
    <row r="113" spans="3:5" x14ac:dyDescent="0.2">
      <c r="C113" s="35"/>
      <c r="D113" s="35"/>
      <c r="E113" s="35"/>
    </row>
    <row r="114" spans="3:5" x14ac:dyDescent="0.2">
      <c r="C114" s="35"/>
      <c r="D114" s="35"/>
      <c r="E114" s="35"/>
    </row>
    <row r="115" spans="3:5" x14ac:dyDescent="0.2">
      <c r="C115" s="35"/>
      <c r="D115" s="35"/>
      <c r="E115" s="35"/>
    </row>
    <row r="116" spans="3:5" x14ac:dyDescent="0.2">
      <c r="C116" s="35"/>
      <c r="D116" s="35"/>
      <c r="E116" s="35"/>
    </row>
    <row r="117" spans="3:5" x14ac:dyDescent="0.2">
      <c r="C117" s="35"/>
      <c r="D117" s="35"/>
      <c r="E117" s="35"/>
    </row>
    <row r="118" spans="3:5" x14ac:dyDescent="0.2">
      <c r="C118" s="35"/>
      <c r="D118" s="35"/>
      <c r="E118" s="35"/>
    </row>
    <row r="119" spans="3:5" x14ac:dyDescent="0.2">
      <c r="C119" s="35"/>
      <c r="D119" s="35"/>
      <c r="E119" s="35"/>
    </row>
    <row r="120" spans="3:5" x14ac:dyDescent="0.2">
      <c r="C120" s="35"/>
      <c r="D120" s="35"/>
      <c r="E120" s="35"/>
    </row>
    <row r="121" spans="3:5" x14ac:dyDescent="0.2">
      <c r="C121" s="35"/>
      <c r="D121" s="35"/>
      <c r="E121" s="35"/>
    </row>
    <row r="122" spans="3:5" x14ac:dyDescent="0.2">
      <c r="C122" s="35"/>
      <c r="D122" s="35"/>
      <c r="E122" s="35"/>
    </row>
    <row r="123" spans="3:5" x14ac:dyDescent="0.2">
      <c r="C123" s="35"/>
      <c r="D123" s="35"/>
      <c r="E123" s="35"/>
    </row>
    <row r="124" spans="3:5" x14ac:dyDescent="0.2">
      <c r="C124" s="35"/>
      <c r="D124" s="35"/>
      <c r="E124" s="35"/>
    </row>
    <row r="125" spans="3:5" x14ac:dyDescent="0.2">
      <c r="C125" s="35"/>
      <c r="D125" s="35"/>
      <c r="E125" s="35"/>
    </row>
    <row r="126" spans="3:5" x14ac:dyDescent="0.2">
      <c r="C126" s="35"/>
      <c r="D126" s="35"/>
      <c r="E126" s="35"/>
    </row>
    <row r="127" spans="3:5" x14ac:dyDescent="0.2">
      <c r="C127" s="35"/>
      <c r="D127" s="35"/>
      <c r="E127" s="35"/>
    </row>
    <row r="128" spans="3:5" x14ac:dyDescent="0.2">
      <c r="C128" s="35"/>
      <c r="D128" s="35"/>
      <c r="E128" s="35"/>
    </row>
    <row r="129" spans="3:5" x14ac:dyDescent="0.2">
      <c r="C129" s="35"/>
      <c r="D129" s="35"/>
      <c r="E129" s="35"/>
    </row>
    <row r="130" spans="3:5" x14ac:dyDescent="0.2">
      <c r="C130" s="35"/>
      <c r="D130" s="35"/>
      <c r="E130" s="35"/>
    </row>
    <row r="131" spans="3:5" x14ac:dyDescent="0.2">
      <c r="C131" s="35"/>
      <c r="D131" s="35"/>
      <c r="E131" s="35"/>
    </row>
    <row r="132" spans="3:5" x14ac:dyDescent="0.2">
      <c r="C132" s="35"/>
      <c r="D132" s="35"/>
      <c r="E132" s="35"/>
    </row>
    <row r="133" spans="3:5" x14ac:dyDescent="0.2">
      <c r="C133" s="35"/>
      <c r="D133" s="35"/>
      <c r="E133" s="35"/>
    </row>
    <row r="134" spans="3:5" x14ac:dyDescent="0.2">
      <c r="C134" s="35"/>
      <c r="D134" s="35"/>
      <c r="E134" s="35"/>
    </row>
    <row r="135" spans="3:5" x14ac:dyDescent="0.2">
      <c r="C135" s="35"/>
      <c r="D135" s="35"/>
      <c r="E135" s="35"/>
    </row>
    <row r="136" spans="3:5" x14ac:dyDescent="0.2">
      <c r="C136" s="35"/>
      <c r="D136" s="35"/>
      <c r="E136" s="35"/>
    </row>
    <row r="137" spans="3:5" x14ac:dyDescent="0.2">
      <c r="C137" s="35"/>
      <c r="D137" s="35"/>
      <c r="E137" s="35"/>
    </row>
    <row r="138" spans="3:5" x14ac:dyDescent="0.2">
      <c r="C138" s="35"/>
      <c r="D138" s="35"/>
      <c r="E138" s="35"/>
    </row>
    <row r="139" spans="3:5" x14ac:dyDescent="0.2">
      <c r="C139" s="35"/>
      <c r="D139" s="35"/>
      <c r="E139" s="35"/>
    </row>
    <row r="140" spans="3:5" x14ac:dyDescent="0.2">
      <c r="C140" s="35"/>
      <c r="D140" s="35"/>
      <c r="E140" s="35"/>
    </row>
    <row r="141" spans="3:5" x14ac:dyDescent="0.2">
      <c r="C141" s="35"/>
      <c r="D141" s="35"/>
      <c r="E141" s="35"/>
    </row>
    <row r="142" spans="3:5" x14ac:dyDescent="0.2">
      <c r="C142" s="35"/>
      <c r="D142" s="35"/>
      <c r="E142" s="35"/>
    </row>
    <row r="143" spans="3:5" x14ac:dyDescent="0.2">
      <c r="C143" s="35"/>
    </row>
    <row r="144" spans="3:5" x14ac:dyDescent="0.2">
      <c r="C144" s="35"/>
    </row>
    <row r="145" spans="3:3" x14ac:dyDescent="0.2">
      <c r="C145" s="35"/>
    </row>
    <row r="146" spans="3:3" x14ac:dyDescent="0.2">
      <c r="C146" s="35"/>
    </row>
    <row r="147" spans="3:3" x14ac:dyDescent="0.2">
      <c r="C147" s="35"/>
    </row>
    <row r="148" spans="3:3" x14ac:dyDescent="0.2">
      <c r="C148" s="35"/>
    </row>
    <row r="149" spans="3:3" x14ac:dyDescent="0.2">
      <c r="C149" s="35"/>
    </row>
    <row r="150" spans="3:3" x14ac:dyDescent="0.2">
      <c r="C150" s="35"/>
    </row>
    <row r="151" spans="3:3" x14ac:dyDescent="0.2">
      <c r="C151" s="35"/>
    </row>
    <row r="152" spans="3:3" x14ac:dyDescent="0.2">
      <c r="C152" s="35"/>
    </row>
    <row r="153" spans="3:3" x14ac:dyDescent="0.2">
      <c r="C153" s="35"/>
    </row>
    <row r="154" spans="3:3" x14ac:dyDescent="0.2">
      <c r="C154" s="35"/>
    </row>
    <row r="155" spans="3:3" x14ac:dyDescent="0.2">
      <c r="C155" s="35"/>
    </row>
    <row r="156" spans="3:3" x14ac:dyDescent="0.2">
      <c r="C156" s="35"/>
    </row>
  </sheetData>
  <phoneticPr fontId="7" type="noConversion"/>
  <pageMargins left="0.75" right="0.75" top="1" bottom="1" header="0.5" footer="0.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201"/>
  <sheetViews>
    <sheetView workbookViewId="0">
      <selection activeCell="O48" sqref="O48"/>
    </sheetView>
  </sheetViews>
  <sheetFormatPr defaultRowHeight="12.75" x14ac:dyDescent="0.2"/>
  <cols>
    <col min="4" max="4" width="20.7109375" bestFit="1" customWidth="1"/>
    <col min="5" max="5" width="24.85546875" style="9" bestFit="1" customWidth="1"/>
    <col min="6" max="7" width="12" bestFit="1" customWidth="1"/>
    <col min="9" max="9" width="28.7109375" bestFit="1" customWidth="1"/>
  </cols>
  <sheetData>
    <row r="2" spans="3:10" x14ac:dyDescent="0.2">
      <c r="H2" t="s">
        <v>58</v>
      </c>
    </row>
    <row r="3" spans="3:10" x14ac:dyDescent="0.2">
      <c r="H3" s="42" t="s">
        <v>22</v>
      </c>
      <c r="I3" s="34" t="s">
        <v>48</v>
      </c>
      <c r="J3" s="34" t="s">
        <v>59</v>
      </c>
    </row>
    <row r="4" spans="3:10" x14ac:dyDescent="0.2">
      <c r="H4" s="43">
        <v>9.4353516599911735</v>
      </c>
      <c r="I4" s="9">
        <f>ABS(3*'Risk Model'!$E$2*H4^2+2*'Risk Model'!$E$3*H4+'Risk Model'!$E$4)*'Risk Model to Scale'!$G$5-ABS(2*'Risk Model'!$D$2*H4+'Risk Model'!$D$3)</f>
        <v>1.2307659336130428E-8</v>
      </c>
      <c r="J4" s="9">
        <f>'Risk Model'!$E$2*H4^3+'Risk Model'!$E$3*H4^2 + 'Risk Model'!$E$4*H4 +'Risk Model'!$E$5</f>
        <v>0.91465646035364045</v>
      </c>
    </row>
    <row r="5" spans="3:10" x14ac:dyDescent="0.2">
      <c r="C5" s="1"/>
      <c r="D5" s="1"/>
      <c r="E5" s="36"/>
      <c r="F5" s="1"/>
      <c r="H5" s="43">
        <v>12.252715194940841</v>
      </c>
      <c r="I5" s="9">
        <f>ABS(3*'Risk Model'!$E$2*H5^2+2*'Risk Model'!$E$3*H5+'Risk Model'!$E$4)*'Risk Model to Scale'!$G$5-ABS(2*'Risk Model'!$D$2*H5+'Risk Model'!$D$3)</f>
        <v>-1.7623375780928541E-7</v>
      </c>
      <c r="J5" s="9">
        <f>'Risk Model'!$E$2*H5^3+'Risk Model'!$E$3*H5^2 + 'Risk Model'!$E$4*H5 +'Risk Model'!$E$5</f>
        <v>0.56504390176064589</v>
      </c>
    </row>
    <row r="6" spans="3:10" x14ac:dyDescent="0.2">
      <c r="C6" s="34" t="s">
        <v>22</v>
      </c>
      <c r="D6" s="34" t="s">
        <v>47</v>
      </c>
      <c r="E6" s="37" t="s">
        <v>65</v>
      </c>
      <c r="H6" s="44"/>
    </row>
    <row r="7" spans="3:10" x14ac:dyDescent="0.2">
      <c r="C7" s="9">
        <v>6</v>
      </c>
      <c r="D7" s="38">
        <f>ABS(2*'Risk Model'!$D$2*C7+'Risk Model'!$D$3)</f>
        <v>9.4407295400000013</v>
      </c>
      <c r="E7" s="38">
        <f>ABS(3*'Risk Model'!$E$2*C7^2+2*'Risk Model'!$E$3*C7+'Risk Model'!$E$4)*'Risk Model to Scale'!$G$5</f>
        <v>10.005597732754683</v>
      </c>
      <c r="F7" s="38">
        <f>E7-D7</f>
        <v>0.56486819275468214</v>
      </c>
      <c r="H7" s="42"/>
    </row>
    <row r="8" spans="3:10" x14ac:dyDescent="0.2">
      <c r="C8" s="9">
        <f>C7+0.05</f>
        <v>6.05</v>
      </c>
      <c r="D8" s="38">
        <f>ABS(2*'Risk Model'!$D$2*C8+'Risk Model'!$D$3)</f>
        <v>9.3417585030000012</v>
      </c>
      <c r="E8" s="38">
        <f>ABS(3*'Risk Model'!$E$2*C8^2+2*'Risk Model'!$E$3*C8+'Risk Model'!$E$4)*'Risk Model to Scale'!$G$5</f>
        <v>9.7247188755095095</v>
      </c>
      <c r="F8" s="38">
        <f t="shared" ref="F8:F71" si="0">E8-D8</f>
        <v>0.38296037250950832</v>
      </c>
    </row>
    <row r="9" spans="3:10" x14ac:dyDescent="0.2">
      <c r="C9" s="9">
        <f t="shared" ref="C9:C72" si="1">C8+0.05</f>
        <v>6.1</v>
      </c>
      <c r="D9" s="38">
        <f>ABS(2*'Risk Model'!$D$2*C9+'Risk Model'!$D$3)</f>
        <v>9.2427874660000011</v>
      </c>
      <c r="E9" s="38">
        <f>ABS(3*'Risk Model'!$E$2*C9^2+2*'Risk Model'!$E$3*C9+'Risk Model'!$E$4)*'Risk Model to Scale'!$G$5</f>
        <v>9.446699908374649</v>
      </c>
      <c r="F9" s="38">
        <f t="shared" si="0"/>
        <v>0.2039124423746479</v>
      </c>
      <c r="H9" s="43"/>
      <c r="I9" s="9"/>
      <c r="J9" s="9"/>
    </row>
    <row r="10" spans="3:10" x14ac:dyDescent="0.2">
      <c r="C10" s="9">
        <f t="shared" si="1"/>
        <v>6.1499999999999995</v>
      </c>
      <c r="D10" s="38">
        <f>ABS(2*'Risk Model'!$D$2*C10+'Risk Model'!$D$3)</f>
        <v>9.1438164290000028</v>
      </c>
      <c r="E10" s="38">
        <f>ABS(3*'Risk Model'!$E$2*C10^2+2*'Risk Model'!$E$3*C10+'Risk Model'!$E$4)*'Risk Model to Scale'!$G$5</f>
        <v>9.1715408313501054</v>
      </c>
      <c r="F10" s="38">
        <f t="shared" si="0"/>
        <v>2.772440235010265E-2</v>
      </c>
    </row>
    <row r="11" spans="3:10" x14ac:dyDescent="0.2">
      <c r="C11" s="9">
        <f t="shared" si="1"/>
        <v>6.1999999999999993</v>
      </c>
      <c r="D11" s="38">
        <f>ABS(2*'Risk Model'!$D$2*C11+'Risk Model'!$D$3)</f>
        <v>9.0448453920000027</v>
      </c>
      <c r="E11" s="38">
        <f>ABS(3*'Risk Model'!$E$2*C11^2+2*'Risk Model'!$E$3*C11+'Risk Model'!$E$4)*'Risk Model to Scale'!$G$5</f>
        <v>8.8992416444358664</v>
      </c>
      <c r="F11" s="38">
        <f t="shared" si="0"/>
        <v>-0.1456037475641363</v>
      </c>
    </row>
    <row r="12" spans="3:10" x14ac:dyDescent="0.2">
      <c r="C12" s="9">
        <f t="shared" si="1"/>
        <v>6.2499999999999991</v>
      </c>
      <c r="D12" s="38">
        <f>ABS(2*'Risk Model'!$D$2*C12+'Risk Model'!$D$3)</f>
        <v>8.9458743550000026</v>
      </c>
      <c r="E12" s="38">
        <f>ABS(3*'Risk Model'!$E$2*C12^2+2*'Risk Model'!$E$3*C12+'Risk Model'!$E$4)*'Risk Model to Scale'!$G$5</f>
        <v>8.6298023476319337</v>
      </c>
      <c r="F12" s="38">
        <f t="shared" si="0"/>
        <v>-0.31607200736806895</v>
      </c>
    </row>
    <row r="13" spans="3:10" x14ac:dyDescent="0.2">
      <c r="C13" s="9">
        <f t="shared" si="1"/>
        <v>6.2999999999999989</v>
      </c>
      <c r="D13" s="38">
        <f>ABS(2*'Risk Model'!$D$2*C13+'Risk Model'!$D$3)</f>
        <v>8.8469033180000025</v>
      </c>
      <c r="E13" s="38">
        <f>ABS(3*'Risk Model'!$E$2*C13^2+2*'Risk Model'!$E$3*C13+'Risk Model'!$E$4)*'Risk Model to Scale'!$G$5</f>
        <v>8.3632229409383054</v>
      </c>
      <c r="F13" s="38">
        <f t="shared" si="0"/>
        <v>-0.48368037706169709</v>
      </c>
    </row>
    <row r="14" spans="3:10" x14ac:dyDescent="0.2">
      <c r="C14" s="9">
        <f t="shared" si="1"/>
        <v>6.3499999999999988</v>
      </c>
      <c r="D14" s="38">
        <f>ABS(2*'Risk Model'!$D$2*C14+'Risk Model'!$D$3)</f>
        <v>8.7479322810000042</v>
      </c>
      <c r="E14" s="38">
        <f>ABS(3*'Risk Model'!$E$2*C14^2+2*'Risk Model'!$E$3*C14+'Risk Model'!$E$4)*'Risk Model to Scale'!$G$5</f>
        <v>8.0995034243550101</v>
      </c>
      <c r="F14" s="38">
        <f t="shared" si="0"/>
        <v>-0.64842885664499406</v>
      </c>
    </row>
    <row r="15" spans="3:10" x14ac:dyDescent="0.2">
      <c r="C15" s="9">
        <f t="shared" si="1"/>
        <v>6.3999999999999986</v>
      </c>
      <c r="D15" s="38">
        <f>ABS(2*'Risk Model'!$D$2*C15+'Risk Model'!$D$3)</f>
        <v>8.6489612440000041</v>
      </c>
      <c r="E15" s="38">
        <f>ABS(3*'Risk Model'!$E$2*C15^2+2*'Risk Model'!$E$3*C15+'Risk Model'!$E$4)*'Risk Model to Scale'!$G$5</f>
        <v>7.8386437978819989</v>
      </c>
      <c r="F15" s="38">
        <f t="shared" si="0"/>
        <v>-0.81031744611800516</v>
      </c>
    </row>
    <row r="16" spans="3:10" x14ac:dyDescent="0.2">
      <c r="C16" s="9">
        <f t="shared" si="1"/>
        <v>6.4499999999999984</v>
      </c>
      <c r="D16" s="38">
        <f>ABS(2*'Risk Model'!$D$2*C16+'Risk Model'!$D$3)</f>
        <v>8.549990207000004</v>
      </c>
      <c r="E16" s="38">
        <f>ABS(3*'Risk Model'!$E$2*C16^2+2*'Risk Model'!$E$3*C16+'Risk Model'!$E$4)*'Risk Model to Scale'!$G$5</f>
        <v>7.5806440615193074</v>
      </c>
      <c r="F16" s="38">
        <f t="shared" si="0"/>
        <v>-0.96934614548069664</v>
      </c>
    </row>
    <row r="17" spans="3:6" x14ac:dyDescent="0.2">
      <c r="C17" s="9">
        <f t="shared" si="1"/>
        <v>6.4999999999999982</v>
      </c>
      <c r="D17" s="38">
        <f>ABS(2*'Risk Model'!$D$2*C17+'Risk Model'!$D$3)</f>
        <v>8.4510191700000039</v>
      </c>
      <c r="E17" s="38">
        <f>ABS(3*'Risk Model'!$E$2*C17^2+2*'Risk Model'!$E$3*C17+'Risk Model'!$E$4)*'Risk Model to Scale'!$G$5</f>
        <v>7.325504215266939</v>
      </c>
      <c r="F17" s="38">
        <f t="shared" si="0"/>
        <v>-1.125514954733065</v>
      </c>
    </row>
    <row r="18" spans="3:6" x14ac:dyDescent="0.2">
      <c r="C18" s="9">
        <f t="shared" si="1"/>
        <v>6.549999999999998</v>
      </c>
      <c r="D18" s="38">
        <f>ABS(2*'Risk Model'!$D$2*C18+'Risk Model'!$D$3)</f>
        <v>8.3520481330000056</v>
      </c>
      <c r="E18" s="38">
        <f>ABS(3*'Risk Model'!$E$2*C18^2+2*'Risk Model'!$E$3*C18+'Risk Model'!$E$4)*'Risk Model to Scale'!$G$5</f>
        <v>7.073224259124852</v>
      </c>
      <c r="F18" s="38">
        <f t="shared" si="0"/>
        <v>-1.2788238738751536</v>
      </c>
    </row>
    <row r="19" spans="3:6" x14ac:dyDescent="0.2">
      <c r="C19" s="9">
        <f t="shared" si="1"/>
        <v>6.5999999999999979</v>
      </c>
      <c r="D19" s="38">
        <f>ABS(2*'Risk Model'!$D$2*C19+'Risk Model'!$D$3)</f>
        <v>8.2530770960000055</v>
      </c>
      <c r="E19" s="38">
        <f>ABS(3*'Risk Model'!$E$2*C19^2+2*'Risk Model'!$E$3*C19+'Risk Model'!$E$4)*'Risk Model to Scale'!$G$5</f>
        <v>6.8238041930930944</v>
      </c>
      <c r="F19" s="38">
        <f t="shared" si="0"/>
        <v>-1.4292729029069111</v>
      </c>
    </row>
    <row r="20" spans="3:6" x14ac:dyDescent="0.2">
      <c r="C20" s="9">
        <f t="shared" si="1"/>
        <v>6.6499999999999977</v>
      </c>
      <c r="D20" s="38">
        <f>ABS(2*'Risk Model'!$D$2*C20+'Risk Model'!$D$3)</f>
        <v>8.1541060590000054</v>
      </c>
      <c r="E20" s="38">
        <f>ABS(3*'Risk Model'!$E$2*C20^2+2*'Risk Model'!$E$3*C20+'Risk Model'!$E$4)*'Risk Model to Scale'!$G$5</f>
        <v>6.5772440171716307</v>
      </c>
      <c r="F20" s="38">
        <f t="shared" si="0"/>
        <v>-1.5768620418283747</v>
      </c>
    </row>
    <row r="21" spans="3:6" x14ac:dyDescent="0.2">
      <c r="C21" s="9">
        <f t="shared" si="1"/>
        <v>6.6999999999999975</v>
      </c>
      <c r="D21" s="38">
        <f>ABS(2*'Risk Model'!$D$2*C21+'Risk Model'!$D$3)</f>
        <v>8.0551350220000053</v>
      </c>
      <c r="E21" s="38">
        <f>ABS(3*'Risk Model'!$E$2*C21^2+2*'Risk Model'!$E$3*C21+'Risk Model'!$E$4)*'Risk Model to Scale'!$G$5</f>
        <v>6.3335437313604972</v>
      </c>
      <c r="F21" s="38">
        <f t="shared" si="0"/>
        <v>-1.7215912906395081</v>
      </c>
    </row>
    <row r="22" spans="3:6" x14ac:dyDescent="0.2">
      <c r="C22" s="9">
        <f t="shared" si="1"/>
        <v>6.7499999999999973</v>
      </c>
      <c r="D22" s="38">
        <f>ABS(2*'Risk Model'!$D$2*C22+'Risk Model'!$D$3)</f>
        <v>7.956163985000007</v>
      </c>
      <c r="E22" s="38">
        <f>ABS(3*'Risk Model'!$E$2*C22^2+2*'Risk Model'!$E$3*C22+'Risk Model'!$E$4)*'Risk Model to Scale'!$G$5</f>
        <v>6.0927033356596567</v>
      </c>
      <c r="F22" s="38">
        <f t="shared" si="0"/>
        <v>-1.8634606493403503</v>
      </c>
    </row>
    <row r="23" spans="3:6" x14ac:dyDescent="0.2">
      <c r="C23" s="9">
        <f t="shared" si="1"/>
        <v>6.7999999999999972</v>
      </c>
      <c r="D23" s="38">
        <f>ABS(2*'Risk Model'!$D$2*C23+'Risk Model'!$D$3)</f>
        <v>7.8571929480000069</v>
      </c>
      <c r="E23" s="38">
        <f>ABS(3*'Risk Model'!$E$2*C23^2+2*'Risk Model'!$E$3*C23+'Risk Model'!$E$4)*'Risk Model to Scale'!$G$5</f>
        <v>5.8547228300691341</v>
      </c>
      <c r="F23" s="38">
        <f t="shared" si="0"/>
        <v>-2.0024701179308728</v>
      </c>
    </row>
    <row r="24" spans="3:6" x14ac:dyDescent="0.2">
      <c r="C24" s="9">
        <f t="shared" si="1"/>
        <v>6.849999999999997</v>
      </c>
      <c r="D24" s="38">
        <f>ABS(2*'Risk Model'!$D$2*C24+'Risk Model'!$D$3)</f>
        <v>7.7582219110000068</v>
      </c>
      <c r="E24" s="38">
        <f>ABS(3*'Risk Model'!$E$2*C24^2+2*'Risk Model'!$E$3*C24+'Risk Model'!$E$4)*'Risk Model to Scale'!$G$5</f>
        <v>5.6196022145889293</v>
      </c>
      <c r="F24" s="38">
        <f t="shared" si="0"/>
        <v>-2.1386196964110775</v>
      </c>
    </row>
    <row r="25" spans="3:6" x14ac:dyDescent="0.2">
      <c r="C25" s="9">
        <f t="shared" si="1"/>
        <v>6.8999999999999968</v>
      </c>
      <c r="D25" s="38">
        <f>ABS(2*'Risk Model'!$D$2*C25+'Risk Model'!$D$3)</f>
        <v>7.6592508740000067</v>
      </c>
      <c r="E25" s="38">
        <f>ABS(3*'Risk Model'!$E$2*C25^2+2*'Risk Model'!$E$3*C25+'Risk Model'!$E$4)*'Risk Model to Scale'!$G$5</f>
        <v>5.3873414892190175</v>
      </c>
      <c r="F25" s="38">
        <f t="shared" si="0"/>
        <v>-2.2719093847809892</v>
      </c>
    </row>
    <row r="26" spans="3:6" x14ac:dyDescent="0.2">
      <c r="C26" s="9">
        <f t="shared" si="1"/>
        <v>6.9499999999999966</v>
      </c>
      <c r="D26" s="38">
        <f>ABS(2*'Risk Model'!$D$2*C26+'Risk Model'!$D$3)</f>
        <v>7.5602798370000084</v>
      </c>
      <c r="E26" s="38">
        <f>ABS(3*'Risk Model'!$E$2*C26^2+2*'Risk Model'!$E$3*C26+'Risk Model'!$E$4)*'Risk Model to Scale'!$G$5</f>
        <v>5.1579406539594235</v>
      </c>
      <c r="F26" s="38">
        <f t="shared" si="0"/>
        <v>-2.4023391830405849</v>
      </c>
    </row>
    <row r="27" spans="3:6" x14ac:dyDescent="0.2">
      <c r="C27" s="9">
        <f t="shared" si="1"/>
        <v>6.9999999999999964</v>
      </c>
      <c r="D27" s="38">
        <f>ABS(2*'Risk Model'!$D$2*C27+'Risk Model'!$D$3)</f>
        <v>7.4613088000000083</v>
      </c>
      <c r="E27" s="38">
        <f>ABS(3*'Risk Model'!$E$2*C27^2+2*'Risk Model'!$E$3*C27+'Risk Model'!$E$4)*'Risk Model to Scale'!$G$5</f>
        <v>4.9313997088101358</v>
      </c>
      <c r="F27" s="38">
        <f t="shared" si="0"/>
        <v>-2.5299090911898725</v>
      </c>
    </row>
    <row r="28" spans="3:6" x14ac:dyDescent="0.2">
      <c r="C28" s="9">
        <f t="shared" si="1"/>
        <v>7.0499999999999963</v>
      </c>
      <c r="D28" s="38">
        <f>ABS(2*'Risk Model'!$D$2*C28+'Risk Model'!$D$3)</f>
        <v>7.3623377630000082</v>
      </c>
      <c r="E28" s="38">
        <f>ABS(3*'Risk Model'!$E$2*C28^2+2*'Risk Model'!$E$3*C28+'Risk Model'!$E$4)*'Risk Model to Scale'!$G$5</f>
        <v>4.7077186537711784</v>
      </c>
      <c r="F28" s="38">
        <f t="shared" si="0"/>
        <v>-2.6546191092288298</v>
      </c>
    </row>
    <row r="29" spans="3:6" x14ac:dyDescent="0.2">
      <c r="C29" s="9">
        <f t="shared" si="1"/>
        <v>7.0999999999999961</v>
      </c>
      <c r="D29" s="38">
        <f>ABS(2*'Risk Model'!$D$2*C29+'Risk Model'!$D$3)</f>
        <v>7.2633667260000081</v>
      </c>
      <c r="E29" s="38">
        <f>ABS(3*'Risk Model'!$E$2*C29^2+2*'Risk Model'!$E$3*C29+'Risk Model'!$E$4)*'Risk Model to Scale'!$G$5</f>
        <v>4.4868974888425006</v>
      </c>
      <c r="F29" s="38">
        <f t="shared" si="0"/>
        <v>-2.7764692371575075</v>
      </c>
    </row>
    <row r="30" spans="3:6" x14ac:dyDescent="0.2">
      <c r="C30" s="9">
        <f t="shared" si="1"/>
        <v>7.1499999999999959</v>
      </c>
      <c r="D30" s="38">
        <f>ABS(2*'Risk Model'!$D$2*C30+'Risk Model'!$D$3)</f>
        <v>7.1643956890000098</v>
      </c>
      <c r="E30" s="38">
        <f>ABS(3*'Risk Model'!$E$2*C30^2+2*'Risk Model'!$E$3*C30+'Risk Model'!$E$4)*'Risk Model to Scale'!$G$5</f>
        <v>4.2689362140241407</v>
      </c>
      <c r="F30" s="38">
        <f t="shared" si="0"/>
        <v>-2.8954594749758691</v>
      </c>
    </row>
    <row r="31" spans="3:6" x14ac:dyDescent="0.2">
      <c r="C31" s="9">
        <f t="shared" si="1"/>
        <v>7.1999999999999957</v>
      </c>
      <c r="D31" s="38">
        <f>ABS(2*'Risk Model'!$D$2*C31+'Risk Model'!$D$3)</f>
        <v>7.0654246520000097</v>
      </c>
      <c r="E31" s="38">
        <f>ABS(3*'Risk Model'!$E$2*C31^2+2*'Risk Model'!$E$3*C31+'Risk Model'!$E$4)*'Risk Model to Scale'!$G$5</f>
        <v>4.0538348293161128</v>
      </c>
      <c r="F31" s="38">
        <f t="shared" si="0"/>
        <v>-3.0115898226838969</v>
      </c>
    </row>
    <row r="32" spans="3:6" x14ac:dyDescent="0.2">
      <c r="C32" s="9">
        <f t="shared" si="1"/>
        <v>7.2499999999999956</v>
      </c>
      <c r="D32" s="38">
        <f>ABS(2*'Risk Model'!$D$2*C32+'Risk Model'!$D$3)</f>
        <v>6.9664536150000096</v>
      </c>
      <c r="E32" s="38">
        <f>ABS(3*'Risk Model'!$E$2*C32^2+2*'Risk Model'!$E$3*C32+'Risk Model'!$E$4)*'Risk Model to Scale'!$G$5</f>
        <v>3.8415933347183642</v>
      </c>
      <c r="F32" s="38">
        <f t="shared" si="0"/>
        <v>-3.1248602802816454</v>
      </c>
    </row>
    <row r="33" spans="3:6" x14ac:dyDescent="0.2">
      <c r="C33" s="9">
        <f t="shared" si="1"/>
        <v>7.2999999999999954</v>
      </c>
      <c r="D33" s="38">
        <f>ABS(2*'Risk Model'!$D$2*C33+'Risk Model'!$D$3)</f>
        <v>6.8674825780000095</v>
      </c>
      <c r="E33" s="38">
        <f>ABS(3*'Risk Model'!$E$2*C33^2+2*'Risk Model'!$E$3*C33+'Risk Model'!$E$4)*'Risk Model to Scale'!$G$5</f>
        <v>3.6322117302309338</v>
      </c>
      <c r="F33" s="38">
        <f t="shared" si="0"/>
        <v>-3.2352708477690757</v>
      </c>
    </row>
    <row r="34" spans="3:6" x14ac:dyDescent="0.2">
      <c r="C34" s="9">
        <f t="shared" si="1"/>
        <v>7.3499999999999952</v>
      </c>
      <c r="D34" s="38">
        <f>ABS(2*'Risk Model'!$D$2*C34+'Risk Model'!$D$3)</f>
        <v>6.7685115410000112</v>
      </c>
      <c r="E34" s="38">
        <f>ABS(3*'Risk Model'!$E$2*C34^2+2*'Risk Model'!$E$3*C34+'Risk Model'!$E$4)*'Risk Model to Scale'!$G$5</f>
        <v>3.4256900158538084</v>
      </c>
      <c r="F34" s="38">
        <f t="shared" si="0"/>
        <v>-3.3428215251462028</v>
      </c>
    </row>
    <row r="35" spans="3:6" x14ac:dyDescent="0.2">
      <c r="C35" s="9">
        <f t="shared" si="1"/>
        <v>7.399999999999995</v>
      </c>
      <c r="D35" s="38">
        <f>ABS(2*'Risk Model'!$D$2*C35+'Risk Model'!$D$3)</f>
        <v>6.6695405040000111</v>
      </c>
      <c r="E35" s="38">
        <f>ABS(3*'Risk Model'!$E$2*C35^2+2*'Risk Model'!$E$3*C35+'Risk Model'!$E$4)*'Risk Model to Scale'!$G$5</f>
        <v>3.2220281915870141</v>
      </c>
      <c r="F35" s="38">
        <f t="shared" si="0"/>
        <v>-3.4475123124129969</v>
      </c>
    </row>
    <row r="36" spans="3:6" x14ac:dyDescent="0.2">
      <c r="C36" s="9">
        <f t="shared" si="1"/>
        <v>7.4499999999999948</v>
      </c>
      <c r="D36" s="38">
        <f>ABS(2*'Risk Model'!$D$2*C36+'Risk Model'!$D$3)</f>
        <v>6.570569467000011</v>
      </c>
      <c r="E36" s="38">
        <f>ABS(3*'Risk Model'!$E$2*C36^2+2*'Risk Model'!$E$3*C36+'Risk Model'!$E$4)*'Risk Model to Scale'!$G$5</f>
        <v>3.0212262574305129</v>
      </c>
      <c r="F36" s="38">
        <f t="shared" si="0"/>
        <v>-3.5493432095694981</v>
      </c>
    </row>
    <row r="37" spans="3:6" x14ac:dyDescent="0.2">
      <c r="C37" s="9">
        <f t="shared" si="1"/>
        <v>7.4999999999999947</v>
      </c>
      <c r="D37" s="38">
        <f>ABS(2*'Risk Model'!$D$2*C37+'Risk Model'!$D$3)</f>
        <v>6.4715984300000109</v>
      </c>
      <c r="E37" s="38">
        <f>ABS(3*'Risk Model'!$E$2*C37^2+2*'Risk Model'!$E$3*C37+'Risk Model'!$E$4)*'Risk Model to Scale'!$G$5</f>
        <v>2.8232842133843166</v>
      </c>
      <c r="F37" s="38">
        <f t="shared" si="0"/>
        <v>-3.6483142166156943</v>
      </c>
    </row>
    <row r="38" spans="3:6" x14ac:dyDescent="0.2">
      <c r="C38" s="9">
        <f t="shared" si="1"/>
        <v>7.5499999999999945</v>
      </c>
      <c r="D38" s="38">
        <f>ABS(2*'Risk Model'!$D$2*C38+'Risk Model'!$D$3)</f>
        <v>6.3726273930000126</v>
      </c>
      <c r="E38" s="38">
        <f>ABS(3*'Risk Model'!$E$2*C38^2+2*'Risk Model'!$E$3*C38+'Risk Model'!$E$4)*'Risk Model to Scale'!$G$5</f>
        <v>2.6282020594484385</v>
      </c>
      <c r="F38" s="38">
        <f t="shared" si="0"/>
        <v>-3.744425333551574</v>
      </c>
    </row>
    <row r="39" spans="3:6" x14ac:dyDescent="0.2">
      <c r="C39" s="9">
        <f t="shared" si="1"/>
        <v>7.5999999999999943</v>
      </c>
      <c r="D39" s="38">
        <f>ABS(2*'Risk Model'!$D$2*C39+'Risk Model'!$D$3)</f>
        <v>6.2736563560000125</v>
      </c>
      <c r="E39" s="38">
        <f>ABS(3*'Risk Model'!$E$2*C39^2+2*'Risk Model'!$E$3*C39+'Risk Model'!$E$4)*'Risk Model to Scale'!$G$5</f>
        <v>2.4359797956228788</v>
      </c>
      <c r="F39" s="38">
        <f t="shared" si="0"/>
        <v>-3.8376765603771337</v>
      </c>
    </row>
    <row r="40" spans="3:6" ht="12" customHeight="1" x14ac:dyDescent="0.2">
      <c r="C40" s="9">
        <f t="shared" si="1"/>
        <v>7.6499999999999941</v>
      </c>
      <c r="D40" s="38">
        <f>ABS(2*'Risk Model'!$D$2*C40+'Risk Model'!$D$3)</f>
        <v>6.1746853190000124</v>
      </c>
      <c r="E40" s="38">
        <f>ABS(3*'Risk Model'!$E$2*C40^2+2*'Risk Model'!$E$3*C40+'Risk Model'!$E$4)*'Risk Model to Scale'!$G$5</f>
        <v>2.2466174219076116</v>
      </c>
      <c r="F40" s="38">
        <f t="shared" si="0"/>
        <v>-3.9280678970924008</v>
      </c>
    </row>
    <row r="41" spans="3:6" x14ac:dyDescent="0.2">
      <c r="C41" s="9">
        <f t="shared" si="1"/>
        <v>7.699999999999994</v>
      </c>
      <c r="D41" s="38">
        <f>ABS(2*'Risk Model'!$D$2*C41+'Risk Model'!$D$3)</f>
        <v>6.0757142820000123</v>
      </c>
      <c r="E41" s="38">
        <f>ABS(3*'Risk Model'!$E$2*C41^2+2*'Risk Model'!$E$3*C41+'Risk Model'!$E$4)*'Risk Model to Scale'!$G$5</f>
        <v>2.0601149383026627</v>
      </c>
      <c r="F41" s="38">
        <f t="shared" si="0"/>
        <v>-4.0155993436973496</v>
      </c>
    </row>
    <row r="42" spans="3:6" x14ac:dyDescent="0.2">
      <c r="C42" s="9">
        <f t="shared" si="1"/>
        <v>7.7499999999999938</v>
      </c>
      <c r="D42" s="38">
        <f>ABS(2*'Risk Model'!$D$2*C42+'Risk Model'!$D$3)</f>
        <v>5.976743245000014</v>
      </c>
      <c r="E42" s="38">
        <f>ABS(3*'Risk Model'!$E$2*C42^2+2*'Risk Model'!$E$3*C42+'Risk Model'!$E$4)*'Risk Model to Scale'!$G$5</f>
        <v>1.8764723448080189</v>
      </c>
      <c r="F42" s="38">
        <f t="shared" si="0"/>
        <v>-4.1002709001919948</v>
      </c>
    </row>
    <row r="43" spans="3:6" x14ac:dyDescent="0.2">
      <c r="C43" s="9">
        <f t="shared" si="1"/>
        <v>7.7999999999999936</v>
      </c>
      <c r="D43" s="38">
        <f>ABS(2*'Risk Model'!$D$2*C43+'Risk Model'!$D$3)</f>
        <v>5.8777722080000139</v>
      </c>
      <c r="E43" s="38">
        <f>ABS(3*'Risk Model'!$E$2*C43^2+2*'Risk Model'!$E$3*C43+'Risk Model'!$E$4)*'Risk Model to Scale'!$G$5</f>
        <v>1.6956896414236933</v>
      </c>
      <c r="F43" s="38">
        <f t="shared" si="0"/>
        <v>-4.1820825665763204</v>
      </c>
    </row>
    <row r="44" spans="3:6" x14ac:dyDescent="0.2">
      <c r="C44" s="9">
        <f t="shared" si="1"/>
        <v>7.8499999999999934</v>
      </c>
      <c r="D44" s="38">
        <f>ABS(2*'Risk Model'!$D$2*C44+'Risk Model'!$D$3)</f>
        <v>5.7788011710000138</v>
      </c>
      <c r="E44" s="38">
        <f>ABS(3*'Risk Model'!$E$2*C44^2+2*'Risk Model'!$E$3*C44+'Risk Model'!$E$4)*'Risk Model to Scale'!$G$5</f>
        <v>1.517766828149673</v>
      </c>
      <c r="F44" s="38">
        <f t="shared" si="0"/>
        <v>-4.2610343428503406</v>
      </c>
    </row>
    <row r="45" spans="3:6" x14ac:dyDescent="0.2">
      <c r="C45" s="9">
        <f t="shared" si="1"/>
        <v>7.8999999999999932</v>
      </c>
      <c r="D45" s="38">
        <f>ABS(2*'Risk Model'!$D$2*C45+'Risk Model'!$D$3)</f>
        <v>5.6798301340000137</v>
      </c>
      <c r="E45" s="38">
        <f>ABS(3*'Risk Model'!$E$2*C45^2+2*'Risk Model'!$E$3*C45+'Risk Model'!$E$4)*'Risk Model to Scale'!$G$5</f>
        <v>1.3427039049859584</v>
      </c>
      <c r="F45" s="38">
        <f t="shared" si="0"/>
        <v>-4.3371262290140553</v>
      </c>
    </row>
    <row r="46" spans="3:6" x14ac:dyDescent="0.2">
      <c r="C46" s="9">
        <f t="shared" si="1"/>
        <v>7.9499999999999931</v>
      </c>
      <c r="D46" s="38">
        <f>ABS(2*'Risk Model'!$D$2*C46+'Risk Model'!$D$3)</f>
        <v>5.5808590970000154</v>
      </c>
      <c r="E46" s="38">
        <f>ABS(3*'Risk Model'!$E$2*C46^2+2*'Risk Model'!$E$3*C46+'Risk Model'!$E$4)*'Risk Model to Scale'!$G$5</f>
        <v>1.1705008719325618</v>
      </c>
      <c r="F46" s="38">
        <f t="shared" si="0"/>
        <v>-4.4103582250674531</v>
      </c>
    </row>
    <row r="47" spans="3:6" x14ac:dyDescent="0.2">
      <c r="C47" s="9">
        <f t="shared" si="1"/>
        <v>7.9999999999999929</v>
      </c>
      <c r="D47" s="38">
        <f>ABS(2*'Risk Model'!$D$2*C47+'Risk Model'!$D$3)</f>
        <v>5.4818880600000153</v>
      </c>
      <c r="E47" s="38">
        <f>ABS(3*'Risk Model'!$E$2*C47^2+2*'Risk Model'!$E$3*C47+'Risk Model'!$E$4)*'Risk Model to Scale'!$G$5</f>
        <v>1.0011577289894704</v>
      </c>
      <c r="F47" s="38">
        <f t="shared" si="0"/>
        <v>-4.4807303310105446</v>
      </c>
    </row>
    <row r="48" spans="3:6" x14ac:dyDescent="0.2">
      <c r="C48" s="9">
        <f t="shared" si="1"/>
        <v>8.0499999999999936</v>
      </c>
      <c r="D48" s="38">
        <f>ABS(2*'Risk Model'!$D$2*C48+'Risk Model'!$D$3)</f>
        <v>5.3829170230000134</v>
      </c>
      <c r="E48" s="38">
        <f>ABS(3*'Risk Model'!$E$2*C48^2+2*'Risk Model'!$E$3*C48+'Risk Model'!$E$4)*'Risk Model to Scale'!$G$5</f>
        <v>0.8346744761566719</v>
      </c>
      <c r="F48" s="38">
        <f t="shared" si="0"/>
        <v>-4.5482425468433414</v>
      </c>
    </row>
    <row r="49" spans="3:6" x14ac:dyDescent="0.2">
      <c r="C49" s="9">
        <f t="shared" si="1"/>
        <v>8.0999999999999943</v>
      </c>
      <c r="D49" s="38">
        <f>ABS(2*'Risk Model'!$D$2*C49+'Risk Model'!$D$3)</f>
        <v>5.2839459860000133</v>
      </c>
      <c r="E49" s="38">
        <f>ABS(3*'Risk Model'!$E$2*C49^2+2*'Risk Model'!$E$3*C49+'Risk Model'!$E$4)*'Risk Model to Scale'!$G$5</f>
        <v>0.67105111343421686</v>
      </c>
      <c r="F49" s="38">
        <f t="shared" si="0"/>
        <v>-4.6128948725657963</v>
      </c>
    </row>
    <row r="50" spans="3:6" x14ac:dyDescent="0.2">
      <c r="C50" s="9">
        <f t="shared" si="1"/>
        <v>8.149999999999995</v>
      </c>
      <c r="D50" s="38">
        <f>ABS(2*'Risk Model'!$D$2*C50+'Risk Model'!$D$3)</f>
        <v>5.1849749490000114</v>
      </c>
      <c r="E50" s="38">
        <f>ABS(3*'Risk Model'!$E$2*C50^2+2*'Risk Model'!$E$3*C50+'Risk Model'!$E$4)*'Risk Model to Scale'!$G$5</f>
        <v>0.51028764082204181</v>
      </c>
      <c r="F50" s="38">
        <f t="shared" si="0"/>
        <v>-4.6746873081779698</v>
      </c>
    </row>
    <row r="51" spans="3:6" x14ac:dyDescent="0.2">
      <c r="C51" s="9">
        <f t="shared" si="1"/>
        <v>8.1999999999999957</v>
      </c>
      <c r="D51" s="38">
        <f>ABS(2*'Risk Model'!$D$2*C51+'Risk Model'!$D$3)</f>
        <v>5.0860039120000096</v>
      </c>
      <c r="E51" s="38">
        <f>ABS(3*'Risk Model'!$E$2*C51^2+2*'Risk Model'!$E$3*C51+'Risk Model'!$E$4)*'Risk Model to Scale'!$G$5</f>
        <v>0.35238405832018493</v>
      </c>
      <c r="F51" s="38">
        <f t="shared" si="0"/>
        <v>-4.7336198536798246</v>
      </c>
    </row>
    <row r="52" spans="3:6" x14ac:dyDescent="0.2">
      <c r="C52" s="9">
        <f t="shared" si="1"/>
        <v>8.2499999999999964</v>
      </c>
      <c r="D52" s="38">
        <f>ABS(2*'Risk Model'!$D$2*C52+'Risk Model'!$D$3)</f>
        <v>4.9870328750000077</v>
      </c>
      <c r="E52" s="38">
        <f>ABS(3*'Risk Model'!$E$2*C52^2+2*'Risk Model'!$E$3*C52+'Risk Model'!$E$4)*'Risk Model to Scale'!$G$5</f>
        <v>0.19734036592863344</v>
      </c>
      <c r="F52" s="38">
        <f t="shared" si="0"/>
        <v>-4.789692509071374</v>
      </c>
    </row>
    <row r="53" spans="3:6" x14ac:dyDescent="0.2">
      <c r="C53" s="9">
        <f t="shared" si="1"/>
        <v>8.2999999999999972</v>
      </c>
      <c r="D53" s="38">
        <f>ABS(2*'Risk Model'!$D$2*C53+'Risk Model'!$D$3)</f>
        <v>4.8880618380000058</v>
      </c>
      <c r="E53" s="38">
        <f>ABS(3*'Risk Model'!$E$2*C53^2+2*'Risk Model'!$E$3*C53+'Risk Model'!$E$4)*'Risk Model to Scale'!$G$5</f>
        <v>4.5156563647412711E-2</v>
      </c>
      <c r="F53" s="38">
        <f t="shared" si="0"/>
        <v>-4.8429052743525931</v>
      </c>
    </row>
    <row r="54" spans="3:6" x14ac:dyDescent="0.2">
      <c r="C54" s="9">
        <f t="shared" si="1"/>
        <v>8.3499999999999979</v>
      </c>
      <c r="D54" s="38">
        <f>ABS(2*'Risk Model'!$D$2*C54+'Risk Model'!$D$3)</f>
        <v>4.7890908010000039</v>
      </c>
      <c r="E54" s="38">
        <f>ABS(3*'Risk Model'!$E$2*C54^2+2*'Risk Model'!$E$3*C54+'Risk Model'!$E$4)*'Risk Model to Scale'!$G$5</f>
        <v>0.10416734852351528</v>
      </c>
      <c r="F54" s="38">
        <f t="shared" si="0"/>
        <v>-4.6849234524764887</v>
      </c>
    </row>
    <row r="55" spans="3:6" x14ac:dyDescent="0.2">
      <c r="C55" s="9">
        <f t="shared" si="1"/>
        <v>8.3999999999999986</v>
      </c>
      <c r="D55" s="38">
        <f>ABS(2*'Risk Model'!$D$2*C55+'Risk Model'!$D$3)</f>
        <v>4.6901197640000056</v>
      </c>
      <c r="E55" s="38">
        <f>ABS(3*'Risk Model'!$E$2*C55^2+2*'Risk Model'!$E$3*C55+'Risk Model'!$E$4)*'Risk Model to Scale'!$G$5</f>
        <v>0.25063137058413787</v>
      </c>
      <c r="F55" s="38">
        <f t="shared" si="0"/>
        <v>-4.4394883934158678</v>
      </c>
    </row>
    <row r="56" spans="3:6" x14ac:dyDescent="0.2">
      <c r="C56" s="9">
        <f t="shared" si="1"/>
        <v>8.4499999999999993</v>
      </c>
      <c r="D56" s="38">
        <f>ABS(2*'Risk Model'!$D$2*C56+'Risk Model'!$D$3)</f>
        <v>4.5911487270000038</v>
      </c>
      <c r="E56" s="38">
        <f>ABS(3*'Risk Model'!$E$2*C56^2+2*'Risk Model'!$E$3*C56+'Risk Model'!$E$4)*'Risk Model to Scale'!$G$5</f>
        <v>0.39423550253444234</v>
      </c>
      <c r="F56" s="38">
        <f t="shared" si="0"/>
        <v>-4.1969132244655611</v>
      </c>
    </row>
    <row r="57" spans="3:6" x14ac:dyDescent="0.2">
      <c r="C57" s="9">
        <f t="shared" si="1"/>
        <v>8.5</v>
      </c>
      <c r="D57" s="38">
        <f>ABS(2*'Risk Model'!$D$2*C57+'Risk Model'!$D$3)</f>
        <v>4.4921776900000019</v>
      </c>
      <c r="E57" s="38">
        <f>ABS(3*'Risk Model'!$E$2*C57^2+2*'Risk Model'!$E$3*C57+'Risk Model'!$E$4)*'Risk Model to Scale'!$G$5</f>
        <v>0.5349797443744414</v>
      </c>
      <c r="F57" s="38">
        <f t="shared" si="0"/>
        <v>-3.9571979456255604</v>
      </c>
    </row>
    <row r="58" spans="3:6" x14ac:dyDescent="0.2">
      <c r="C58" s="9">
        <f t="shared" si="1"/>
        <v>8.5500000000000007</v>
      </c>
      <c r="D58" s="38">
        <f>ABS(2*'Risk Model'!$D$2*C58+'Risk Model'!$D$3)</f>
        <v>4.393206653</v>
      </c>
      <c r="E58" s="38">
        <f>ABS(3*'Risk Model'!$E$2*C58^2+2*'Risk Model'!$E$3*C58+'Risk Model'!$E$4)*'Risk Model to Scale'!$G$5</f>
        <v>0.67286409610413511</v>
      </c>
      <c r="F58" s="38">
        <f t="shared" si="0"/>
        <v>-3.720342556895865</v>
      </c>
    </row>
    <row r="59" spans="3:6" x14ac:dyDescent="0.2">
      <c r="C59" s="9">
        <f t="shared" si="1"/>
        <v>8.6000000000000014</v>
      </c>
      <c r="D59" s="38">
        <f>ABS(2*'Risk Model'!$D$2*C59+'Risk Model'!$D$3)</f>
        <v>4.2942356159999981</v>
      </c>
      <c r="E59" s="38">
        <f>ABS(3*'Risk Model'!$E$2*C59^2+2*'Risk Model'!$E$3*C59+'Risk Model'!$E$4)*'Risk Model to Scale'!$G$5</f>
        <v>0.80788855772349799</v>
      </c>
      <c r="F59" s="38">
        <f t="shared" si="0"/>
        <v>-3.4863470582765004</v>
      </c>
    </row>
    <row r="60" spans="3:6" x14ac:dyDescent="0.2">
      <c r="C60" s="9">
        <f t="shared" si="1"/>
        <v>8.6500000000000021</v>
      </c>
      <c r="D60" s="38">
        <f>ABS(2*'Risk Model'!$D$2*C60+'Risk Model'!$D$3)</f>
        <v>4.1952645789999963</v>
      </c>
      <c r="E60" s="38">
        <f>ABS(3*'Risk Model'!$E$2*C60^2+2*'Risk Model'!$E$3*C60+'Risk Model'!$E$4)*'Risk Model to Scale'!$G$5</f>
        <v>0.94005312923258078</v>
      </c>
      <c r="F60" s="38">
        <f t="shared" si="0"/>
        <v>-3.2552114497674154</v>
      </c>
    </row>
    <row r="61" spans="3:6" x14ac:dyDescent="0.2">
      <c r="C61" s="9">
        <f t="shared" si="1"/>
        <v>8.7000000000000028</v>
      </c>
      <c r="D61" s="38">
        <f>ABS(2*'Risk Model'!$D$2*C61+'Risk Model'!$D$3)</f>
        <v>4.0962935419999944</v>
      </c>
      <c r="E61" s="38">
        <f>ABS(3*'Risk Model'!$E$2*C61^2+2*'Risk Model'!$E$3*C61+'Risk Model'!$E$4)*'Risk Model to Scale'!$G$5</f>
        <v>1.0693578106313328</v>
      </c>
      <c r="F61" s="38">
        <f t="shared" si="0"/>
        <v>-3.0269357313686616</v>
      </c>
    </row>
    <row r="62" spans="3:6" x14ac:dyDescent="0.2">
      <c r="C62" s="9">
        <f t="shared" si="1"/>
        <v>8.7500000000000036</v>
      </c>
      <c r="D62" s="38">
        <f>ABS(2*'Risk Model'!$D$2*C62+'Risk Model'!$D$3)</f>
        <v>3.9973225049999925</v>
      </c>
      <c r="E62" s="38">
        <f>ABS(3*'Risk Model'!$E$2*C62^2+2*'Risk Model'!$E$3*C62+'Risk Model'!$E$4)*'Risk Model to Scale'!$G$5</f>
        <v>1.1958026019197796</v>
      </c>
      <c r="F62" s="38">
        <f t="shared" si="0"/>
        <v>-2.8015199030802131</v>
      </c>
    </row>
    <row r="63" spans="3:6" x14ac:dyDescent="0.2">
      <c r="C63" s="9">
        <f t="shared" si="1"/>
        <v>8.8000000000000043</v>
      </c>
      <c r="D63" s="38">
        <f>ABS(2*'Risk Model'!$D$2*C63+'Risk Model'!$D$3)</f>
        <v>3.8983514679999942</v>
      </c>
      <c r="E63" s="38">
        <f>ABS(3*'Risk Model'!$E$2*C63^2+2*'Risk Model'!$E$3*C63+'Risk Model'!$E$4)*'Risk Model to Scale'!$G$5</f>
        <v>1.3193875030979207</v>
      </c>
      <c r="F63" s="38">
        <f t="shared" si="0"/>
        <v>-2.5789639649020737</v>
      </c>
    </row>
    <row r="64" spans="3:6" x14ac:dyDescent="0.2">
      <c r="C64" s="9">
        <f t="shared" si="1"/>
        <v>8.850000000000005</v>
      </c>
      <c r="D64" s="38">
        <f>ABS(2*'Risk Model'!$D$2*C64+'Risk Model'!$D$3)</f>
        <v>3.7993804309999923</v>
      </c>
      <c r="E64" s="38">
        <f>ABS(3*'Risk Model'!$E$2*C64^2+2*'Risk Model'!$E$3*C64+'Risk Model'!$E$4)*'Risk Model to Scale'!$G$5</f>
        <v>1.4401125141657438</v>
      </c>
      <c r="F64" s="38">
        <f t="shared" si="0"/>
        <v>-2.3592679168342485</v>
      </c>
    </row>
    <row r="65" spans="3:6" x14ac:dyDescent="0.2">
      <c r="C65" s="9">
        <f t="shared" si="1"/>
        <v>8.9000000000000057</v>
      </c>
      <c r="D65" s="38">
        <f>ABS(2*'Risk Model'!$D$2*C65+'Risk Model'!$D$3)</f>
        <v>3.7004093939999905</v>
      </c>
      <c r="E65" s="38">
        <f>ABS(3*'Risk Model'!$E$2*C65^2+2*'Risk Model'!$E$3*C65+'Risk Model'!$E$4)*'Risk Model to Scale'!$G$5</f>
        <v>1.5579776351232617</v>
      </c>
      <c r="F65" s="38">
        <f t="shared" si="0"/>
        <v>-2.1424317588767288</v>
      </c>
    </row>
    <row r="66" spans="3:6" x14ac:dyDescent="0.2">
      <c r="C66" s="9">
        <f t="shared" si="1"/>
        <v>8.9500000000000064</v>
      </c>
      <c r="D66" s="38">
        <f>ABS(2*'Risk Model'!$D$2*C66+'Risk Model'!$D$3)</f>
        <v>3.6014383569999886</v>
      </c>
      <c r="E66" s="38">
        <f>ABS(3*'Risk Model'!$E$2*C66^2+2*'Risk Model'!$E$3*C66+'Risk Model'!$E$4)*'Risk Model to Scale'!$G$5</f>
        <v>1.6729828659704613</v>
      </c>
      <c r="F66" s="38">
        <f t="shared" si="0"/>
        <v>-1.9284554910295273</v>
      </c>
    </row>
    <row r="67" spans="3:6" x14ac:dyDescent="0.2">
      <c r="C67" s="9">
        <f t="shared" si="1"/>
        <v>9.0000000000000071</v>
      </c>
      <c r="D67" s="38">
        <f>ABS(2*'Risk Model'!$D$2*C67+'Risk Model'!$D$3)</f>
        <v>3.5024673199999867</v>
      </c>
      <c r="E67" s="38">
        <f>ABS(3*'Risk Model'!$E$2*C67^2+2*'Risk Model'!$E$3*C67+'Risk Model'!$E$4)*'Risk Model to Scale'!$G$5</f>
        <v>1.7851282067073808</v>
      </c>
      <c r="F67" s="38">
        <f t="shared" si="0"/>
        <v>-1.7173391132926059</v>
      </c>
    </row>
    <row r="68" spans="3:6" x14ac:dyDescent="0.2">
      <c r="C68" s="9">
        <f t="shared" si="1"/>
        <v>9.0500000000000078</v>
      </c>
      <c r="D68" s="38">
        <f>ABS(2*'Risk Model'!$D$2*C68+'Risk Model'!$D$3)</f>
        <v>3.4034962829999849</v>
      </c>
      <c r="E68" s="38">
        <f>ABS(3*'Risk Model'!$E$2*C68^2+2*'Risk Model'!$E$3*C68+'Risk Model'!$E$4)*'Risk Model to Scale'!$G$5</f>
        <v>1.8944136573339443</v>
      </c>
      <c r="F68" s="38">
        <f t="shared" si="0"/>
        <v>-1.5090826256660406</v>
      </c>
    </row>
    <row r="69" spans="3:6" x14ac:dyDescent="0.2">
      <c r="C69" s="9">
        <f t="shared" si="1"/>
        <v>9.1000000000000085</v>
      </c>
      <c r="D69" s="38">
        <f>ABS(2*'Risk Model'!$D$2*C69+'Risk Model'!$D$3)</f>
        <v>3.304525245999983</v>
      </c>
      <c r="E69" s="38">
        <f>ABS(3*'Risk Model'!$E$2*C69^2+2*'Risk Model'!$E$3*C69+'Risk Model'!$E$4)*'Risk Model to Scale'!$G$5</f>
        <v>2.0008392178502405</v>
      </c>
      <c r="F69" s="38">
        <f t="shared" si="0"/>
        <v>-1.3036860281497424</v>
      </c>
    </row>
    <row r="70" spans="3:6" x14ac:dyDescent="0.2">
      <c r="C70" s="9">
        <f t="shared" si="1"/>
        <v>9.1500000000000092</v>
      </c>
      <c r="D70" s="38">
        <f>ABS(2*'Risk Model'!$D$2*C70+'Risk Model'!$D$3)</f>
        <v>3.2055542089999847</v>
      </c>
      <c r="E70" s="38">
        <f>ABS(3*'Risk Model'!$E$2*C70^2+2*'Risk Model'!$E$3*C70+'Risk Model'!$E$4)*'Risk Model to Scale'!$G$5</f>
        <v>2.1044048882562185</v>
      </c>
      <c r="F70" s="38">
        <f t="shared" si="0"/>
        <v>-1.1011493207437661</v>
      </c>
    </row>
    <row r="71" spans="3:6" x14ac:dyDescent="0.2">
      <c r="C71" s="9">
        <f t="shared" si="1"/>
        <v>9.2000000000000099</v>
      </c>
      <c r="D71" s="38">
        <f>ABS(2*'Risk Model'!$D$2*C71+'Risk Model'!$D$3)</f>
        <v>3.1065831719999828</v>
      </c>
      <c r="E71" s="38">
        <f>ABS(3*'Risk Model'!$E$2*C71^2+2*'Risk Model'!$E$3*C71+'Risk Model'!$E$4)*'Risk Model to Scale'!$G$5</f>
        <v>2.2051106685518658</v>
      </c>
      <c r="F71" s="38">
        <f t="shared" si="0"/>
        <v>-0.90147250344811702</v>
      </c>
    </row>
    <row r="72" spans="3:6" x14ac:dyDescent="0.2">
      <c r="C72" s="9">
        <f t="shared" si="1"/>
        <v>9.2500000000000107</v>
      </c>
      <c r="D72" s="38">
        <f>ABS(2*'Risk Model'!$D$2*C72+'Risk Model'!$D$3)</f>
        <v>3.0076121349999809</v>
      </c>
      <c r="E72" s="38">
        <f>ABS(3*'Risk Model'!$E$2*C72^2+2*'Risk Model'!$E$3*C72+'Risk Model'!$E$4)*'Risk Model to Scale'!$G$5</f>
        <v>2.3029565587372072</v>
      </c>
      <c r="F72" s="38">
        <f t="shared" ref="F72:F135" si="2">E72-D72</f>
        <v>-0.70465557626277375</v>
      </c>
    </row>
    <row r="73" spans="3:6" x14ac:dyDescent="0.2">
      <c r="C73" s="9">
        <f t="shared" ref="C73:C136" si="3">C72+0.05</f>
        <v>9.3000000000000114</v>
      </c>
      <c r="D73" s="38">
        <f>ABS(2*'Risk Model'!$D$2*C73+'Risk Model'!$D$3)</f>
        <v>2.9086410979999791</v>
      </c>
      <c r="E73" s="38">
        <f>ABS(3*'Risk Model'!$E$2*C73^2+2*'Risk Model'!$E$3*C73+'Risk Model'!$E$4)*'Risk Model to Scale'!$G$5</f>
        <v>2.3979425588122689</v>
      </c>
      <c r="F73" s="38">
        <f t="shared" si="2"/>
        <v>-0.51069853918771013</v>
      </c>
    </row>
    <row r="74" spans="3:6" x14ac:dyDescent="0.2">
      <c r="C74" s="9">
        <f t="shared" si="3"/>
        <v>9.3500000000000121</v>
      </c>
      <c r="D74" s="38">
        <f>ABS(2*'Risk Model'!$D$2*C74+'Risk Model'!$D$3)</f>
        <v>2.8096700609999772</v>
      </c>
      <c r="E74" s="38">
        <f>ABS(3*'Risk Model'!$E$2*C74^2+2*'Risk Model'!$E$3*C74+'Risk Model'!$E$4)*'Risk Model to Scale'!$G$5</f>
        <v>2.4900686687769875</v>
      </c>
      <c r="F74" s="38">
        <f t="shared" si="2"/>
        <v>-0.31960139222298967</v>
      </c>
    </row>
    <row r="75" spans="3:6" x14ac:dyDescent="0.2">
      <c r="C75" s="9">
        <f t="shared" si="3"/>
        <v>9.4000000000000128</v>
      </c>
      <c r="D75" s="38">
        <f>ABS(2*'Risk Model'!$D$2*C75+'Risk Model'!$D$3)</f>
        <v>2.7106990239999753</v>
      </c>
      <c r="E75" s="38">
        <f>ABS(3*'Risk Model'!$E$2*C75^2+2*'Risk Model'!$E$3*C75+'Risk Model'!$E$4)*'Risk Model to Scale'!$G$5</f>
        <v>2.5793348886314131</v>
      </c>
      <c r="F75" s="38">
        <f t="shared" si="2"/>
        <v>-0.13136413536856217</v>
      </c>
    </row>
    <row r="76" spans="3:6" x14ac:dyDescent="0.2">
      <c r="C76" s="9">
        <f t="shared" si="3"/>
        <v>9.4500000000000135</v>
      </c>
      <c r="D76" s="38">
        <f>ABS(2*'Risk Model'!$D$2*C76+'Risk Model'!$D$3)</f>
        <v>2.6117279869999734</v>
      </c>
      <c r="E76" s="38">
        <f>ABS(3*'Risk Model'!$E$2*C76^2+2*'Risk Model'!$E$3*C76+'Risk Model'!$E$4)*'Risk Model to Scale'!$G$5</f>
        <v>2.6657412183755334</v>
      </c>
      <c r="F76" s="38">
        <f t="shared" si="2"/>
        <v>5.4013231375559911E-2</v>
      </c>
    </row>
    <row r="77" spans="3:6" x14ac:dyDescent="0.2">
      <c r="C77" s="9">
        <f t="shared" si="3"/>
        <v>9.5000000000000142</v>
      </c>
      <c r="D77" s="38">
        <f>ABS(2*'Risk Model'!$D$2*C77+'Risk Model'!$D$3)</f>
        <v>2.5127569499999716</v>
      </c>
      <c r="E77" s="38">
        <f>ABS(3*'Risk Model'!$E$2*C77^2+2*'Risk Model'!$E$3*C77+'Risk Model'!$E$4)*'Risk Model to Scale'!$G$5</f>
        <v>2.7492876580093224</v>
      </c>
      <c r="F77" s="38">
        <f t="shared" si="2"/>
        <v>0.23653070800935083</v>
      </c>
    </row>
    <row r="78" spans="3:6" x14ac:dyDescent="0.2">
      <c r="C78" s="9">
        <f t="shared" si="3"/>
        <v>9.5500000000000149</v>
      </c>
      <c r="D78" s="38">
        <f>ABS(2*'Risk Model'!$D$2*C78+'Risk Model'!$D$3)</f>
        <v>2.4137859129999732</v>
      </c>
      <c r="E78" s="38">
        <f>ABS(3*'Risk Model'!$E$2*C78^2+2*'Risk Model'!$E$3*C78+'Risk Model'!$E$4)*'Risk Model to Scale'!$G$5</f>
        <v>2.8299742075328065</v>
      </c>
      <c r="F78" s="38">
        <f t="shared" si="2"/>
        <v>0.41618829453283324</v>
      </c>
    </row>
    <row r="79" spans="3:6" x14ac:dyDescent="0.2">
      <c r="C79" s="9">
        <f t="shared" si="3"/>
        <v>9.6000000000000156</v>
      </c>
      <c r="D79" s="38">
        <f>ABS(2*'Risk Model'!$D$2*C79+'Risk Model'!$D$3)</f>
        <v>2.3148148759999714</v>
      </c>
      <c r="E79" s="38">
        <f>ABS(3*'Risk Model'!$E$2*C79^2+2*'Risk Model'!$E$3*C79+'Risk Model'!$E$4)*'Risk Model to Scale'!$G$5</f>
        <v>2.9078008669460105</v>
      </c>
      <c r="F79" s="38">
        <f t="shared" si="2"/>
        <v>0.5929859909460391</v>
      </c>
    </row>
    <row r="80" spans="3:6" x14ac:dyDescent="0.2">
      <c r="C80" s="9">
        <f t="shared" si="3"/>
        <v>9.6500000000000163</v>
      </c>
      <c r="D80" s="38">
        <f>ABS(2*'Risk Model'!$D$2*C80+'Risk Model'!$D$3)</f>
        <v>2.2158438389999695</v>
      </c>
      <c r="E80" s="38">
        <f>ABS(3*'Risk Model'!$E$2*C80^2+2*'Risk Model'!$E$3*C80+'Risk Model'!$E$4)*'Risk Model to Scale'!$G$5</f>
        <v>2.9827676362488833</v>
      </c>
      <c r="F80" s="38">
        <f t="shared" si="2"/>
        <v>0.7669237972489138</v>
      </c>
    </row>
    <row r="81" spans="3:6" x14ac:dyDescent="0.2">
      <c r="C81" s="9">
        <f t="shared" si="3"/>
        <v>9.7000000000000171</v>
      </c>
      <c r="D81" s="38">
        <f>ABS(2*'Risk Model'!$D$2*C81+'Risk Model'!$D$3)</f>
        <v>2.1168728019999676</v>
      </c>
      <c r="E81" s="38">
        <f>ABS(3*'Risk Model'!$E$2*C81^2+2*'Risk Model'!$E$3*C81+'Risk Model'!$E$4)*'Risk Model to Scale'!$G$5</f>
        <v>3.0548745154414259</v>
      </c>
      <c r="F81" s="38">
        <f t="shared" si="2"/>
        <v>0.93800171344145822</v>
      </c>
    </row>
    <row r="82" spans="3:6" x14ac:dyDescent="0.2">
      <c r="C82" s="9">
        <f t="shared" si="3"/>
        <v>9.7500000000000178</v>
      </c>
      <c r="D82" s="38">
        <f>ABS(2*'Risk Model'!$D$2*C82+'Risk Model'!$D$3)</f>
        <v>2.0179017649999658</v>
      </c>
      <c r="E82" s="38">
        <f>ABS(3*'Risk Model'!$E$2*C82^2+2*'Risk Model'!$E$3*C82+'Risk Model'!$E$4)*'Risk Model to Scale'!$G$5</f>
        <v>3.1241215045236883</v>
      </c>
      <c r="F82" s="38">
        <f t="shared" si="2"/>
        <v>1.1062197395237225</v>
      </c>
    </row>
    <row r="83" spans="3:6" x14ac:dyDescent="0.2">
      <c r="C83" s="9">
        <f t="shared" si="3"/>
        <v>9.8000000000000185</v>
      </c>
      <c r="D83" s="38">
        <f>ABS(2*'Risk Model'!$D$2*C83+'Risk Model'!$D$3)</f>
        <v>1.9189307279999639</v>
      </c>
      <c r="E83" s="38">
        <f>ABS(3*'Risk Model'!$E$2*C83^2+2*'Risk Model'!$E$3*C83+'Risk Model'!$E$4)*'Risk Model to Scale'!$G$5</f>
        <v>3.1905086034956449</v>
      </c>
      <c r="F83" s="38">
        <f t="shared" si="2"/>
        <v>1.271577875495681</v>
      </c>
    </row>
    <row r="84" spans="3:6" x14ac:dyDescent="0.2">
      <c r="C84" s="9">
        <f t="shared" si="3"/>
        <v>9.8500000000000192</v>
      </c>
      <c r="D84" s="38">
        <f>ABS(2*'Risk Model'!$D$2*C84+'Risk Model'!$D$3)</f>
        <v>1.819959690999962</v>
      </c>
      <c r="E84" s="38">
        <f>ABS(3*'Risk Model'!$E$2*C84^2+2*'Risk Model'!$E$3*C84+'Risk Model'!$E$4)*'Risk Model to Scale'!$G$5</f>
        <v>3.2540358123572712</v>
      </c>
      <c r="F84" s="38">
        <f t="shared" si="2"/>
        <v>1.4340761213573092</v>
      </c>
    </row>
    <row r="85" spans="3:6" x14ac:dyDescent="0.2">
      <c r="C85" s="9">
        <f t="shared" si="3"/>
        <v>9.9000000000000199</v>
      </c>
      <c r="D85" s="38">
        <f>ABS(2*'Risk Model'!$D$2*C85+'Risk Model'!$D$3)</f>
        <v>1.7209886539999601</v>
      </c>
      <c r="E85" s="38">
        <f>ABS(3*'Risk Model'!$E$2*C85^2+2*'Risk Model'!$E$3*C85+'Risk Model'!$E$4)*'Risk Model to Scale'!$G$5</f>
        <v>3.3147031311085917</v>
      </c>
      <c r="F85" s="38">
        <f t="shared" si="2"/>
        <v>1.5937144771086316</v>
      </c>
    </row>
    <row r="86" spans="3:6" x14ac:dyDescent="0.2">
      <c r="C86" s="9">
        <f t="shared" si="3"/>
        <v>9.9500000000000206</v>
      </c>
      <c r="D86" s="38">
        <f>ABS(2*'Risk Model'!$D$2*C86+'Risk Model'!$D$3)</f>
        <v>1.6220176169999618</v>
      </c>
      <c r="E86" s="38">
        <f>ABS(3*'Risk Model'!$E$2*C86^2+2*'Risk Model'!$E$3*C86+'Risk Model'!$E$4)*'Risk Model to Scale'!$G$5</f>
        <v>3.3725105597496072</v>
      </c>
      <c r="F86" s="38">
        <f t="shared" si="2"/>
        <v>1.7504929427496454</v>
      </c>
    </row>
    <row r="87" spans="3:6" x14ac:dyDescent="0.2">
      <c r="C87" s="9">
        <f t="shared" si="3"/>
        <v>10.000000000000021</v>
      </c>
      <c r="D87" s="38">
        <f>ABS(2*'Risk Model'!$D$2*C87+'Risk Model'!$D$3)</f>
        <v>1.52304657999996</v>
      </c>
      <c r="E87" s="38">
        <f>ABS(3*'Risk Model'!$E$2*C87^2+2*'Risk Model'!$E$3*C87+'Risk Model'!$E$4)*'Risk Model to Scale'!$G$5</f>
        <v>3.4274580982803045</v>
      </c>
      <c r="F87" s="38">
        <f t="shared" si="2"/>
        <v>1.9044115182803445</v>
      </c>
    </row>
    <row r="88" spans="3:6" x14ac:dyDescent="0.2">
      <c r="C88" s="9">
        <f t="shared" si="3"/>
        <v>10.050000000000022</v>
      </c>
      <c r="D88" s="38">
        <f>ABS(2*'Risk Model'!$D$2*C88+'Risk Model'!$D$3)</f>
        <v>1.4240755429999581</v>
      </c>
      <c r="E88" s="38">
        <f>ABS(3*'Risk Model'!$E$2*C88^2+2*'Risk Model'!$E$3*C88+'Risk Model'!$E$4)*'Risk Model to Scale'!$G$5</f>
        <v>3.4795457467006963</v>
      </c>
      <c r="F88" s="38">
        <f t="shared" si="2"/>
        <v>2.0554702037007382</v>
      </c>
    </row>
    <row r="89" spans="3:6" x14ac:dyDescent="0.2">
      <c r="C89" s="9">
        <f t="shared" si="3"/>
        <v>10.100000000000023</v>
      </c>
      <c r="D89" s="38">
        <f>ABS(2*'Risk Model'!$D$2*C89+'Risk Model'!$D$3)</f>
        <v>1.3251045059999562</v>
      </c>
      <c r="E89" s="38">
        <f>ABS(3*'Risk Model'!$E$2*C89^2+2*'Risk Model'!$E$3*C89+'Risk Model'!$E$4)*'Risk Model to Scale'!$G$5</f>
        <v>3.5287735050107698</v>
      </c>
      <c r="F89" s="38">
        <f t="shared" si="2"/>
        <v>2.2036689990108136</v>
      </c>
    </row>
    <row r="90" spans="3:6" x14ac:dyDescent="0.2">
      <c r="C90" s="9">
        <f t="shared" si="3"/>
        <v>10.150000000000023</v>
      </c>
      <c r="D90" s="38">
        <f>ABS(2*'Risk Model'!$D$2*C90+'Risk Model'!$D$3)</f>
        <v>1.2261334689999543</v>
      </c>
      <c r="E90" s="38">
        <f>ABS(3*'Risk Model'!$E$2*C90^2+2*'Risk Model'!$E$3*C90+'Risk Model'!$E$4)*'Risk Model to Scale'!$G$5</f>
        <v>3.5751413732105637</v>
      </c>
      <c r="F90" s="38">
        <f t="shared" si="2"/>
        <v>2.3490079042106093</v>
      </c>
    </row>
    <row r="91" spans="3:6" x14ac:dyDescent="0.2">
      <c r="C91" s="9">
        <f t="shared" si="3"/>
        <v>10.200000000000024</v>
      </c>
      <c r="D91" s="38">
        <f>ABS(2*'Risk Model'!$D$2*C91+'Risk Model'!$D$3)</f>
        <v>1.1271624319999525</v>
      </c>
      <c r="E91" s="38">
        <f>ABS(3*'Risk Model'!$E$2*C91^2+2*'Risk Model'!$E$3*C91+'Risk Model'!$E$4)*'Risk Model to Scale'!$G$5</f>
        <v>3.6186493513000264</v>
      </c>
      <c r="F91" s="38">
        <f t="shared" si="2"/>
        <v>2.4914869193000739</v>
      </c>
    </row>
    <row r="92" spans="3:6" x14ac:dyDescent="0.2">
      <c r="C92" s="9">
        <f t="shared" si="3"/>
        <v>10.250000000000025</v>
      </c>
      <c r="D92" s="38">
        <f>ABS(2*'Risk Model'!$D$2*C92+'Risk Model'!$D$3)</f>
        <v>1.0281913949999506</v>
      </c>
      <c r="E92" s="38">
        <f>ABS(3*'Risk Model'!$E$2*C92^2+2*'Risk Model'!$E$3*C92+'Risk Model'!$E$4)*'Risk Model to Scale'!$G$5</f>
        <v>3.6592974392791713</v>
      </c>
      <c r="F92" s="38">
        <f t="shared" si="2"/>
        <v>2.6311060442792207</v>
      </c>
    </row>
    <row r="93" spans="3:6" x14ac:dyDescent="0.2">
      <c r="C93" s="9">
        <f t="shared" si="3"/>
        <v>10.300000000000026</v>
      </c>
      <c r="D93" s="38">
        <f>ABS(2*'Risk Model'!$D$2*C93+'Risk Model'!$D$3)</f>
        <v>0.92922035799995228</v>
      </c>
      <c r="E93" s="38">
        <f>ABS(3*'Risk Model'!$E$2*C93^2+2*'Risk Model'!$E$3*C93+'Risk Model'!$E$4)*'Risk Model to Scale'!$G$5</f>
        <v>3.6970856371480232</v>
      </c>
      <c r="F93" s="38">
        <f t="shared" si="2"/>
        <v>2.7678652791480709</v>
      </c>
    </row>
    <row r="94" spans="3:6" x14ac:dyDescent="0.2">
      <c r="C94" s="9">
        <f t="shared" si="3"/>
        <v>10.350000000000026</v>
      </c>
      <c r="D94" s="38">
        <f>ABS(2*'Risk Model'!$D$2*C94+'Risk Model'!$D$3)</f>
        <v>0.83024932099995041</v>
      </c>
      <c r="E94" s="38">
        <f>ABS(3*'Risk Model'!$E$2*C94^2+2*'Risk Model'!$E$3*C94+'Risk Model'!$E$4)*'Risk Model to Scale'!$G$5</f>
        <v>3.7320139449065572</v>
      </c>
      <c r="F94" s="38">
        <f t="shared" si="2"/>
        <v>2.9017646239066068</v>
      </c>
    </row>
    <row r="95" spans="3:6" x14ac:dyDescent="0.2">
      <c r="C95" s="9">
        <f t="shared" si="3"/>
        <v>10.400000000000027</v>
      </c>
      <c r="D95" s="38">
        <f>ABS(2*'Risk Model'!$D$2*C95+'Risk Model'!$D$3)</f>
        <v>0.73127828399994854</v>
      </c>
      <c r="E95" s="38">
        <f>ABS(3*'Risk Model'!$E$2*C95^2+2*'Risk Model'!$E$3*C95+'Risk Model'!$E$4)*'Risk Model to Scale'!$G$5</f>
        <v>3.764082362554773</v>
      </c>
      <c r="F95" s="38">
        <f t="shared" si="2"/>
        <v>3.0328040785548245</v>
      </c>
    </row>
    <row r="96" spans="3:6" x14ac:dyDescent="0.2">
      <c r="C96" s="9">
        <f t="shared" si="3"/>
        <v>10.450000000000028</v>
      </c>
      <c r="D96" s="38">
        <f>ABS(2*'Risk Model'!$D$2*C96+'Risk Model'!$D$3)</f>
        <v>0.63230724699994667</v>
      </c>
      <c r="E96" s="38">
        <f>ABS(3*'Risk Model'!$E$2*C96^2+2*'Risk Model'!$E$3*C96+'Risk Model'!$E$4)*'Risk Model to Scale'!$G$5</f>
        <v>3.7932908900927087</v>
      </c>
      <c r="F96" s="38">
        <f t="shared" si="2"/>
        <v>3.160983643092762</v>
      </c>
    </row>
    <row r="97" spans="3:6" x14ac:dyDescent="0.2">
      <c r="C97" s="9">
        <f t="shared" si="3"/>
        <v>10.500000000000028</v>
      </c>
      <c r="D97" s="38">
        <f>ABS(2*'Risk Model'!$D$2*C97+'Risk Model'!$D$3)</f>
        <v>0.5333362099999448</v>
      </c>
      <c r="E97" s="38">
        <f>ABS(3*'Risk Model'!$E$2*C97^2+2*'Risk Model'!$E$3*C97+'Risk Model'!$E$4)*'Risk Model to Scale'!$G$5</f>
        <v>3.8196395275203012</v>
      </c>
      <c r="F97" s="38">
        <f t="shared" si="2"/>
        <v>3.2863033175203564</v>
      </c>
    </row>
    <row r="98" spans="3:6" x14ac:dyDescent="0.2">
      <c r="C98" s="9">
        <f t="shared" si="3"/>
        <v>10.550000000000029</v>
      </c>
      <c r="D98" s="38">
        <f>ABS(2*'Risk Model'!$D$2*C98+'Risk Model'!$D$3)</f>
        <v>0.43436517299994293</v>
      </c>
      <c r="E98" s="38">
        <f>ABS(3*'Risk Model'!$E$2*C98^2+2*'Risk Model'!$E$3*C98+'Risk Model'!$E$4)*'Risk Model to Scale'!$G$5</f>
        <v>3.8431282748375879</v>
      </c>
      <c r="F98" s="38">
        <f t="shared" si="2"/>
        <v>3.408763101837645</v>
      </c>
    </row>
    <row r="99" spans="3:6" x14ac:dyDescent="0.2">
      <c r="C99" s="9">
        <f t="shared" si="3"/>
        <v>10.60000000000003</v>
      </c>
      <c r="D99" s="38">
        <f>ABS(2*'Risk Model'!$D$2*C99+'Risk Model'!$D$3)</f>
        <v>0.33539413599994106</v>
      </c>
      <c r="E99" s="38">
        <f>ABS(3*'Risk Model'!$E$2*C99^2+2*'Risk Model'!$E$3*C99+'Risk Model'!$E$4)*'Risk Model to Scale'!$G$5</f>
        <v>3.8637571320445696</v>
      </c>
      <c r="F99" s="38">
        <f t="shared" si="2"/>
        <v>3.5283629960446286</v>
      </c>
    </row>
    <row r="100" spans="3:6" x14ac:dyDescent="0.2">
      <c r="C100" s="9">
        <f t="shared" si="3"/>
        <v>10.650000000000031</v>
      </c>
      <c r="D100" s="38">
        <f>ABS(2*'Risk Model'!$D$2*C100+'Risk Model'!$D$3)</f>
        <v>0.23642309899993919</v>
      </c>
      <c r="E100" s="38">
        <f>ABS(3*'Risk Model'!$E$2*C100^2+2*'Risk Model'!$E$3*C100+'Risk Model'!$E$4)*'Risk Model to Scale'!$G$5</f>
        <v>3.8815260991412712</v>
      </c>
      <c r="F100" s="38">
        <f t="shared" si="2"/>
        <v>3.645103000141332</v>
      </c>
    </row>
    <row r="101" spans="3:6" x14ac:dyDescent="0.2">
      <c r="C101" s="9">
        <f t="shared" si="3"/>
        <v>10.700000000000031</v>
      </c>
      <c r="D101" s="38">
        <f>ABS(2*'Risk Model'!$D$2*C101+'Risk Model'!$D$3)</f>
        <v>0.13745206199994087</v>
      </c>
      <c r="E101" s="38">
        <f>ABS(3*'Risk Model'!$E$2*C101^2+2*'Risk Model'!$E$3*C101+'Risk Model'!$E$4)*'Risk Model to Scale'!$G$5</f>
        <v>3.8964351761276292</v>
      </c>
      <c r="F101" s="38">
        <f t="shared" si="2"/>
        <v>3.7589831141276884</v>
      </c>
    </row>
    <row r="102" spans="3:6" x14ac:dyDescent="0.2">
      <c r="C102" s="9">
        <f t="shared" si="3"/>
        <v>10.750000000000032</v>
      </c>
      <c r="D102" s="38">
        <f>ABS(2*'Risk Model'!$D$2*C102+'Risk Model'!$D$3)</f>
        <v>3.8481024999938995E-2</v>
      </c>
      <c r="E102" s="38">
        <f>ABS(3*'Risk Model'!$E$2*C102^2+2*'Risk Model'!$E$3*C102+'Risk Model'!$E$4)*'Risk Model to Scale'!$G$5</f>
        <v>3.9084843630036814</v>
      </c>
      <c r="F102" s="38">
        <f t="shared" si="2"/>
        <v>3.8700033380037424</v>
      </c>
    </row>
    <row r="103" spans="3:6" x14ac:dyDescent="0.2">
      <c r="C103" s="9">
        <f t="shared" si="3"/>
        <v>10.800000000000033</v>
      </c>
      <c r="D103" s="38">
        <f>ABS(2*'Risk Model'!$D$2*C103+'Risk Model'!$D$3)</f>
        <v>6.0490012000062876E-2</v>
      </c>
      <c r="E103" s="38">
        <f>ABS(3*'Risk Model'!$E$2*C103^2+2*'Risk Model'!$E$3*C103+'Risk Model'!$E$4)*'Risk Model to Scale'!$G$5</f>
        <v>3.9176736597694415</v>
      </c>
      <c r="F103" s="38">
        <f t="shared" si="2"/>
        <v>3.8571836477693786</v>
      </c>
    </row>
    <row r="104" spans="3:6" x14ac:dyDescent="0.2">
      <c r="C104" s="9">
        <f t="shared" si="3"/>
        <v>10.850000000000033</v>
      </c>
      <c r="D104" s="38">
        <f>ABS(2*'Risk Model'!$D$2*C104+'Risk Model'!$D$3)</f>
        <v>0.15946104900006475</v>
      </c>
      <c r="E104" s="38">
        <f>ABS(3*'Risk Model'!$E$2*C104^2+2*'Risk Model'!$E$3*C104+'Risk Model'!$E$4)*'Risk Model to Scale'!$G$5</f>
        <v>3.9240030664248704</v>
      </c>
      <c r="F104" s="38">
        <f t="shared" si="2"/>
        <v>3.7645420174248057</v>
      </c>
    </row>
    <row r="105" spans="3:6" x14ac:dyDescent="0.2">
      <c r="C105" s="9">
        <f t="shared" si="3"/>
        <v>10.900000000000034</v>
      </c>
      <c r="D105" s="38">
        <f>ABS(2*'Risk Model'!$D$2*C105+'Risk Model'!$D$3)</f>
        <v>0.25843208600006662</v>
      </c>
      <c r="E105" s="38">
        <f>ABS(3*'Risk Model'!$E$2*C105^2+2*'Risk Model'!$E$3*C105+'Risk Model'!$E$4)*'Risk Model to Scale'!$G$5</f>
        <v>3.9274725829699944</v>
      </c>
      <c r="F105" s="38">
        <f t="shared" si="2"/>
        <v>3.6690404969699277</v>
      </c>
    </row>
    <row r="106" spans="3:6" x14ac:dyDescent="0.2">
      <c r="C106" s="9">
        <f t="shared" si="3"/>
        <v>10.950000000000035</v>
      </c>
      <c r="D106" s="38">
        <f>ABS(2*'Risk Model'!$D$2*C106+'Risk Model'!$D$3)</f>
        <v>0.35740312300006849</v>
      </c>
      <c r="E106" s="38">
        <f>ABS(3*'Risk Model'!$E$2*C106^2+2*'Risk Model'!$E$3*C106+'Risk Model'!$E$4)*'Risk Model to Scale'!$G$5</f>
        <v>3.9280822094048378</v>
      </c>
      <c r="F106" s="38">
        <f t="shared" si="2"/>
        <v>3.5706790864047693</v>
      </c>
    </row>
    <row r="107" spans="3:6" x14ac:dyDescent="0.2">
      <c r="C107" s="9">
        <f t="shared" si="3"/>
        <v>11.000000000000036</v>
      </c>
      <c r="D107" s="38">
        <f>ABS(2*'Risk Model'!$D$2*C107+'Risk Model'!$D$3)</f>
        <v>0.45637416000007036</v>
      </c>
      <c r="E107" s="38">
        <f>ABS(3*'Risk Model'!$E$2*C107^2+2*'Risk Model'!$E$3*C107+'Risk Model'!$E$4)*'Risk Model to Scale'!$G$5</f>
        <v>3.9258319457293256</v>
      </c>
      <c r="F107" s="38">
        <f t="shared" si="2"/>
        <v>3.4694577857292552</v>
      </c>
    </row>
    <row r="108" spans="3:6" x14ac:dyDescent="0.2">
      <c r="C108" s="9">
        <f t="shared" si="3"/>
        <v>11.050000000000036</v>
      </c>
      <c r="D108" s="38">
        <f>ABS(2*'Risk Model'!$D$2*C108+'Risk Model'!$D$3)</f>
        <v>0.55534519700006868</v>
      </c>
      <c r="E108" s="38">
        <f>ABS(3*'Risk Model'!$E$2*C108^2+2*'Risk Model'!$E$3*C108+'Risk Model'!$E$4)*'Risk Model to Scale'!$G$5</f>
        <v>3.92072179194352</v>
      </c>
      <c r="F108" s="38">
        <f t="shared" si="2"/>
        <v>3.3653765949434513</v>
      </c>
    </row>
    <row r="109" spans="3:6" x14ac:dyDescent="0.2">
      <c r="C109" s="9">
        <f t="shared" si="3"/>
        <v>11.100000000000037</v>
      </c>
      <c r="D109" s="38">
        <f>ABS(2*'Risk Model'!$D$2*C109+'Risk Model'!$D$3)</f>
        <v>0.65431623400007055</v>
      </c>
      <c r="E109" s="38">
        <f>ABS(3*'Risk Model'!$E$2*C109^2+2*'Risk Model'!$E$3*C109+'Risk Model'!$E$4)*'Risk Model to Scale'!$G$5</f>
        <v>3.9127517480474094</v>
      </c>
      <c r="F109" s="38">
        <f t="shared" si="2"/>
        <v>3.2584355140473389</v>
      </c>
    </row>
    <row r="110" spans="3:6" x14ac:dyDescent="0.2">
      <c r="C110" s="9">
        <f t="shared" si="3"/>
        <v>11.150000000000038</v>
      </c>
      <c r="D110" s="38">
        <f>ABS(2*'Risk Model'!$D$2*C110+'Risk Model'!$D$3)</f>
        <v>0.75328727100007242</v>
      </c>
      <c r="E110" s="38">
        <f>ABS(3*'Risk Model'!$E$2*C110^2+2*'Risk Model'!$E$3*C110+'Risk Model'!$E$4)*'Risk Model to Scale'!$G$5</f>
        <v>3.9019218140409935</v>
      </c>
      <c r="F110" s="38">
        <f t="shared" si="2"/>
        <v>3.1486345430409211</v>
      </c>
    </row>
    <row r="111" spans="3:6" x14ac:dyDescent="0.2">
      <c r="C111" s="9">
        <f t="shared" si="3"/>
        <v>11.200000000000038</v>
      </c>
      <c r="D111" s="38">
        <f>ABS(2*'Risk Model'!$D$2*C111+'Risk Model'!$D$3)</f>
        <v>0.85225830800007429</v>
      </c>
      <c r="E111" s="38">
        <f>ABS(3*'Risk Model'!$E$2*C111^2+2*'Risk Model'!$E$3*C111+'Risk Model'!$E$4)*'Risk Model to Scale'!$G$5</f>
        <v>3.8882319899242592</v>
      </c>
      <c r="F111" s="38">
        <f t="shared" si="2"/>
        <v>3.0359736819241849</v>
      </c>
    </row>
    <row r="112" spans="3:6" x14ac:dyDescent="0.2">
      <c r="C112" s="9">
        <f t="shared" si="3"/>
        <v>11.250000000000039</v>
      </c>
      <c r="D112" s="38">
        <f>ABS(2*'Risk Model'!$D$2*C112+'Risk Model'!$D$3)</f>
        <v>0.95122934500007617</v>
      </c>
      <c r="E112" s="38">
        <f>ABS(3*'Risk Model'!$E$2*C112^2+2*'Risk Model'!$E$3*C112+'Risk Model'!$E$4)*'Risk Model to Scale'!$G$5</f>
        <v>3.8716822756972071</v>
      </c>
      <c r="F112" s="38">
        <f t="shared" si="2"/>
        <v>2.920452930697131</v>
      </c>
    </row>
    <row r="113" spans="3:6" x14ac:dyDescent="0.2">
      <c r="C113" s="9">
        <f t="shared" si="3"/>
        <v>11.30000000000004</v>
      </c>
      <c r="D113" s="38">
        <f>ABS(2*'Risk Model'!$D$2*C113+'Risk Model'!$D$3)</f>
        <v>1.050200382000078</v>
      </c>
      <c r="E113" s="38">
        <f>ABS(3*'Risk Model'!$E$2*C113^2+2*'Risk Model'!$E$3*C113+'Risk Model'!$E$4)*'Risk Model to Scale'!$G$5</f>
        <v>3.8522726713598874</v>
      </c>
      <c r="F113" s="38">
        <f t="shared" si="2"/>
        <v>2.8020722893598093</v>
      </c>
    </row>
    <row r="114" spans="3:6" x14ac:dyDescent="0.2">
      <c r="C114" s="9">
        <f t="shared" si="3"/>
        <v>11.350000000000041</v>
      </c>
      <c r="D114" s="38">
        <f>ABS(2*'Risk Model'!$D$2*C114+'Risk Model'!$D$3)</f>
        <v>1.1491714190000799</v>
      </c>
      <c r="E114" s="38">
        <f>ABS(3*'Risk Model'!$E$2*C114^2+2*'Risk Model'!$E$3*C114+'Risk Model'!$E$4)*'Risk Model to Scale'!$G$5</f>
        <v>3.8300031769122116</v>
      </c>
      <c r="F114" s="38">
        <f t="shared" si="2"/>
        <v>2.6808317579121317</v>
      </c>
    </row>
    <row r="115" spans="3:6" x14ac:dyDescent="0.2">
      <c r="C115" s="9">
        <f t="shared" si="3"/>
        <v>11.400000000000041</v>
      </c>
      <c r="D115" s="38">
        <f>ABS(2*'Risk Model'!$D$2*C115+'Risk Model'!$D$3)</f>
        <v>1.2481424560000818</v>
      </c>
      <c r="E115" s="38">
        <f>ABS(3*'Risk Model'!$E$2*C115^2+2*'Risk Model'!$E$3*C115+'Risk Model'!$E$4)*'Risk Model to Scale'!$G$5</f>
        <v>3.8048737923542304</v>
      </c>
      <c r="F115" s="38">
        <f t="shared" si="2"/>
        <v>2.5567313363541486</v>
      </c>
    </row>
    <row r="116" spans="3:6" x14ac:dyDescent="0.2">
      <c r="C116" s="9">
        <f t="shared" si="3"/>
        <v>11.450000000000042</v>
      </c>
      <c r="D116" s="38">
        <f>ABS(2*'Risk Model'!$D$2*C116+'Risk Model'!$D$3)</f>
        <v>1.3471134930000801</v>
      </c>
      <c r="E116" s="38">
        <f>ABS(3*'Risk Model'!$E$2*C116^2+2*'Risk Model'!$E$3*C116+'Risk Model'!$E$4)*'Risk Model to Scale'!$G$5</f>
        <v>3.7768845176859691</v>
      </c>
      <c r="F116" s="38">
        <f t="shared" si="2"/>
        <v>2.429771024685889</v>
      </c>
    </row>
    <row r="117" spans="3:6" x14ac:dyDescent="0.2">
      <c r="C117" s="9">
        <f t="shared" si="3"/>
        <v>11.500000000000043</v>
      </c>
      <c r="D117" s="38">
        <f>ABS(2*'Risk Model'!$D$2*C117+'Risk Model'!$D$3)</f>
        <v>1.446084530000082</v>
      </c>
      <c r="E117" s="38">
        <f>ABS(3*'Risk Model'!$E$2*C117^2+2*'Risk Model'!$E$3*C117+'Risk Model'!$E$4)*'Risk Model to Scale'!$G$5</f>
        <v>3.7460353529073771</v>
      </c>
      <c r="F117" s="38">
        <f t="shared" si="2"/>
        <v>2.2999508229072951</v>
      </c>
    </row>
    <row r="118" spans="3:6" x14ac:dyDescent="0.2">
      <c r="C118" s="9">
        <f t="shared" si="3"/>
        <v>11.550000000000043</v>
      </c>
      <c r="D118" s="38">
        <f>ABS(2*'Risk Model'!$D$2*C118+'Risk Model'!$D$3)</f>
        <v>1.5450555670000838</v>
      </c>
      <c r="E118" s="38">
        <f>ABS(3*'Risk Model'!$E$2*C118^2+2*'Risk Model'!$E$3*C118+'Risk Model'!$E$4)*'Risk Model to Scale'!$G$5</f>
        <v>3.7123262980184673</v>
      </c>
      <c r="F118" s="38">
        <f t="shared" si="2"/>
        <v>2.1672707310183834</v>
      </c>
    </row>
    <row r="119" spans="3:6" x14ac:dyDescent="0.2">
      <c r="C119" s="9">
        <f t="shared" si="3"/>
        <v>11.600000000000044</v>
      </c>
      <c r="D119" s="38">
        <f>ABS(2*'Risk Model'!$D$2*C119+'Risk Model'!$D$3)</f>
        <v>1.6440266040000857</v>
      </c>
      <c r="E119" s="38">
        <f>ABS(3*'Risk Model'!$E$2*C119^2+2*'Risk Model'!$E$3*C119+'Risk Model'!$E$4)*'Risk Model to Scale'!$G$5</f>
        <v>3.6757573530192515</v>
      </c>
      <c r="F119" s="38">
        <f t="shared" si="2"/>
        <v>2.0317307490191658</v>
      </c>
    </row>
    <row r="120" spans="3:6" x14ac:dyDescent="0.2">
      <c r="C120" s="9">
        <f t="shared" si="3"/>
        <v>11.650000000000045</v>
      </c>
      <c r="D120" s="38">
        <f>ABS(2*'Risk Model'!$D$2*C120+'Risk Model'!$D$3)</f>
        <v>1.7429976410000876</v>
      </c>
      <c r="E120" s="38">
        <f>ABS(3*'Risk Model'!$E$2*C120^2+2*'Risk Model'!$E$3*C120+'Risk Model'!$E$4)*'Risk Model to Scale'!$G$5</f>
        <v>3.6363285179097433</v>
      </c>
      <c r="F120" s="38">
        <f t="shared" si="2"/>
        <v>1.8933308769096557</v>
      </c>
    </row>
    <row r="121" spans="3:6" x14ac:dyDescent="0.2">
      <c r="C121" s="9">
        <f t="shared" si="3"/>
        <v>11.700000000000045</v>
      </c>
      <c r="D121" s="38">
        <f>ABS(2*'Risk Model'!$D$2*C121+'Risk Model'!$D$3)</f>
        <v>1.8419686780000895</v>
      </c>
      <c r="E121" s="38">
        <f>ABS(3*'Risk Model'!$E$2*C121^2+2*'Risk Model'!$E$3*C121+'Risk Model'!$E$4)*'Risk Model to Scale'!$G$5</f>
        <v>3.5940397926899172</v>
      </c>
      <c r="F121" s="38">
        <f t="shared" si="2"/>
        <v>1.7520711146898278</v>
      </c>
    </row>
    <row r="122" spans="3:6" x14ac:dyDescent="0.2">
      <c r="C122" s="9">
        <f t="shared" si="3"/>
        <v>11.750000000000046</v>
      </c>
      <c r="D122" s="38">
        <f>ABS(2*'Risk Model'!$D$2*C122+'Risk Model'!$D$3)</f>
        <v>1.9409397150000913</v>
      </c>
      <c r="E122" s="38">
        <f>ABS(3*'Risk Model'!$E$2*C122^2+2*'Risk Model'!$E$3*C122+'Risk Model'!$E$4)*'Risk Model to Scale'!$G$5</f>
        <v>3.5488911773597724</v>
      </c>
      <c r="F122" s="38">
        <f t="shared" si="2"/>
        <v>1.6079514623596811</v>
      </c>
    </row>
    <row r="123" spans="3:6" x14ac:dyDescent="0.2">
      <c r="C123" s="9">
        <f t="shared" si="3"/>
        <v>11.800000000000047</v>
      </c>
      <c r="D123" s="38">
        <f>ABS(2*'Risk Model'!$D$2*C123+'Risk Model'!$D$3)</f>
        <v>2.0399107520000896</v>
      </c>
      <c r="E123" s="38">
        <f>ABS(3*'Risk Model'!$E$2*C123^2+2*'Risk Model'!$E$3*C123+'Risk Model'!$E$4)*'Risk Model to Scale'!$G$5</f>
        <v>3.5008826719193356</v>
      </c>
      <c r="F123" s="38">
        <f t="shared" si="2"/>
        <v>1.4609719199192459</v>
      </c>
    </row>
    <row r="124" spans="3:6" x14ac:dyDescent="0.2">
      <c r="C124" s="9">
        <f t="shared" si="3"/>
        <v>11.850000000000048</v>
      </c>
      <c r="D124" s="38">
        <f>ABS(2*'Risk Model'!$D$2*C124+'Risk Model'!$D$3)</f>
        <v>2.1388817890000915</v>
      </c>
      <c r="E124" s="38">
        <f>ABS(3*'Risk Model'!$E$2*C124^2+2*'Risk Model'!$E$3*C124+'Risk Model'!$E$4)*'Risk Model to Scale'!$G$5</f>
        <v>3.4500142763685804</v>
      </c>
      <c r="F124" s="38">
        <f t="shared" si="2"/>
        <v>1.3111324873684889</v>
      </c>
    </row>
    <row r="125" spans="3:6" x14ac:dyDescent="0.2">
      <c r="C125" s="9">
        <f t="shared" si="3"/>
        <v>11.900000000000048</v>
      </c>
      <c r="D125" s="38">
        <f>ABS(2*'Risk Model'!$D$2*C125+'Risk Model'!$D$3)</f>
        <v>2.2378528260000934</v>
      </c>
      <c r="E125" s="38">
        <f>ABS(3*'Risk Model'!$E$2*C125^2+2*'Risk Model'!$E$3*C125+'Risk Model'!$E$4)*'Risk Model to Scale'!$G$5</f>
        <v>3.396285990707494</v>
      </c>
      <c r="F125" s="38">
        <f t="shared" si="2"/>
        <v>1.1584331647074007</v>
      </c>
    </row>
    <row r="126" spans="3:6" x14ac:dyDescent="0.2">
      <c r="C126" s="9">
        <f t="shared" si="3"/>
        <v>11.950000000000049</v>
      </c>
      <c r="D126" s="38">
        <f>ABS(2*'Risk Model'!$D$2*C126+'Risk Model'!$D$3)</f>
        <v>2.3368238630000953</v>
      </c>
      <c r="E126" s="38">
        <f>ABS(3*'Risk Model'!$E$2*C126^2+2*'Risk Model'!$E$3*C126+'Risk Model'!$E$4)*'Risk Model to Scale'!$G$5</f>
        <v>3.3396978149361156</v>
      </c>
      <c r="F126" s="38">
        <f t="shared" si="2"/>
        <v>1.0028739519360204</v>
      </c>
    </row>
    <row r="127" spans="3:6" x14ac:dyDescent="0.2">
      <c r="C127" s="9">
        <f t="shared" si="3"/>
        <v>12.00000000000005</v>
      </c>
      <c r="D127" s="38">
        <f>ABS(2*'Risk Model'!$D$2*C127+'Risk Model'!$D$3)</f>
        <v>2.4357949000000971</v>
      </c>
      <c r="E127" s="38">
        <f>ABS(3*'Risk Model'!$E$2*C127^2+2*'Risk Model'!$E$3*C127+'Risk Model'!$E$4)*'Risk Model to Scale'!$G$5</f>
        <v>3.2802497490544438</v>
      </c>
      <c r="F127" s="38">
        <f t="shared" si="2"/>
        <v>0.84445484905434665</v>
      </c>
    </row>
    <row r="128" spans="3:6" x14ac:dyDescent="0.2">
      <c r="C128" s="9">
        <f t="shared" si="3"/>
        <v>12.05000000000005</v>
      </c>
      <c r="D128" s="38">
        <f>ABS(2*'Risk Model'!$D$2*C128+'Risk Model'!$D$3)</f>
        <v>2.534765937000099</v>
      </c>
      <c r="E128" s="38">
        <f>ABS(3*'Risk Model'!$E$2*C128^2+2*'Risk Model'!$E$3*C128+'Risk Model'!$E$4)*'Risk Model to Scale'!$G$5</f>
        <v>3.2179417930624417</v>
      </c>
      <c r="F128" s="38">
        <f t="shared" si="2"/>
        <v>0.68317585606234266</v>
      </c>
    </row>
    <row r="129" spans="3:6" x14ac:dyDescent="0.2">
      <c r="C129" s="9">
        <f t="shared" si="3"/>
        <v>12.100000000000051</v>
      </c>
      <c r="D129" s="38">
        <f>ABS(2*'Risk Model'!$D$2*C129+'Risk Model'!$D$3)</f>
        <v>2.6337369740001009</v>
      </c>
      <c r="E129" s="38">
        <f>ABS(3*'Risk Model'!$E$2*C129^2+2*'Risk Model'!$E$3*C129+'Risk Model'!$E$4)*'Risk Model to Scale'!$G$5</f>
        <v>3.1527739469601213</v>
      </c>
      <c r="F129" s="38">
        <f t="shared" si="2"/>
        <v>0.51903697296002038</v>
      </c>
    </row>
    <row r="130" spans="3:6" x14ac:dyDescent="0.2">
      <c r="C130" s="9">
        <f t="shared" si="3"/>
        <v>12.150000000000052</v>
      </c>
      <c r="D130" s="38">
        <f>ABS(2*'Risk Model'!$D$2*C130+'Risk Model'!$D$3)</f>
        <v>2.7327080110001027</v>
      </c>
      <c r="E130" s="38">
        <f>ABS(3*'Risk Model'!$E$2*C130^2+2*'Risk Model'!$E$3*C130+'Risk Model'!$E$4)*'Risk Model to Scale'!$G$5</f>
        <v>3.0847462107475336</v>
      </c>
      <c r="F130" s="38">
        <f t="shared" si="2"/>
        <v>0.35203819974743089</v>
      </c>
    </row>
    <row r="131" spans="3:6" x14ac:dyDescent="0.2">
      <c r="C131" s="9">
        <f t="shared" si="3"/>
        <v>12.200000000000053</v>
      </c>
      <c r="D131" s="38">
        <f>ABS(2*'Risk Model'!$D$2*C131+'Risk Model'!$D$3)</f>
        <v>2.8316790480001011</v>
      </c>
      <c r="E131" s="38">
        <f>ABS(3*'Risk Model'!$E$2*C131^2+2*'Risk Model'!$E$3*C131+'Risk Model'!$E$4)*'Risk Model to Scale'!$G$5</f>
        <v>3.0138585844245895</v>
      </c>
      <c r="F131" s="38">
        <f t="shared" si="2"/>
        <v>0.18217953642448848</v>
      </c>
    </row>
    <row r="132" spans="3:6" x14ac:dyDescent="0.2">
      <c r="C132" s="9">
        <f t="shared" si="3"/>
        <v>12.250000000000053</v>
      </c>
      <c r="D132" s="38">
        <f>ABS(2*'Risk Model'!$D$2*C132+'Risk Model'!$D$3)</f>
        <v>2.9306500850001029</v>
      </c>
      <c r="E132" s="38">
        <f>ABS(3*'Risk Model'!$E$2*C132^2+2*'Risk Model'!$E$3*C132+'Risk Model'!$E$4)*'Risk Model to Scale'!$G$5</f>
        <v>2.9401110679913405</v>
      </c>
      <c r="F132" s="38">
        <f t="shared" si="2"/>
        <v>9.4609829912375432E-3</v>
      </c>
    </row>
    <row r="133" spans="3:6" x14ac:dyDescent="0.2">
      <c r="C133" s="9">
        <f t="shared" si="3"/>
        <v>12.300000000000054</v>
      </c>
      <c r="D133" s="38">
        <f>ABS(2*'Risk Model'!$D$2*C133+'Risk Model'!$D$3)</f>
        <v>3.0296211220001048</v>
      </c>
      <c r="E133" s="38">
        <f>ABS(3*'Risk Model'!$E$2*C133^2+2*'Risk Model'!$E$3*C133+'Risk Model'!$E$4)*'Risk Model to Scale'!$G$5</f>
        <v>2.8635036614478238</v>
      </c>
      <c r="F133" s="38">
        <f t="shared" si="2"/>
        <v>-0.16611746055228105</v>
      </c>
    </row>
    <row r="134" spans="3:6" x14ac:dyDescent="0.2">
      <c r="C134" s="9">
        <f t="shared" si="3"/>
        <v>12.350000000000055</v>
      </c>
      <c r="D134" s="38">
        <f>ABS(2*'Risk Model'!$D$2*C134+'Risk Model'!$D$3)</f>
        <v>3.1285921590001067</v>
      </c>
      <c r="E134" s="38">
        <f>ABS(3*'Risk Model'!$E$2*C134^2+2*'Risk Model'!$E$3*C134+'Risk Model'!$E$4)*'Risk Model to Scale'!$G$5</f>
        <v>2.7840363647939639</v>
      </c>
      <c r="F134" s="38">
        <f t="shared" si="2"/>
        <v>-0.3445557942061428</v>
      </c>
    </row>
    <row r="135" spans="3:6" x14ac:dyDescent="0.2">
      <c r="C135" s="9">
        <f t="shared" si="3"/>
        <v>12.400000000000055</v>
      </c>
      <c r="D135" s="38">
        <f>ABS(2*'Risk Model'!$D$2*C135+'Risk Model'!$D$3)</f>
        <v>3.2275631960001085</v>
      </c>
      <c r="E135" s="38">
        <f>ABS(3*'Risk Model'!$E$2*C135^2+2*'Risk Model'!$E$3*C135+'Risk Model'!$E$4)*'Risk Model to Scale'!$G$5</f>
        <v>2.7017091780297728</v>
      </c>
      <c r="F135" s="38">
        <f t="shared" si="2"/>
        <v>-0.52585401797033571</v>
      </c>
    </row>
    <row r="136" spans="3:6" x14ac:dyDescent="0.2">
      <c r="C136" s="9">
        <f t="shared" si="3"/>
        <v>12.450000000000056</v>
      </c>
      <c r="D136" s="38">
        <f>ABS(2*'Risk Model'!$D$2*C136+'Risk Model'!$D$3)</f>
        <v>3.3265342330001104</v>
      </c>
      <c r="E136" s="38">
        <f>ABS(3*'Risk Model'!$E$2*C136^2+2*'Risk Model'!$E$3*C136+'Risk Model'!$E$4)*'Risk Model to Scale'!$G$5</f>
        <v>2.6165221011553017</v>
      </c>
      <c r="F136" s="38">
        <f t="shared" ref="F136:F187" si="4">E136-D136</f>
        <v>-0.71001213184480871</v>
      </c>
    </row>
    <row r="137" spans="3:6" x14ac:dyDescent="0.2">
      <c r="C137" s="9">
        <f t="shared" ref="C137:C187" si="5">C136+0.05</f>
        <v>12.500000000000057</v>
      </c>
      <c r="D137" s="38">
        <f>ABS(2*'Risk Model'!$D$2*C137+'Risk Model'!$D$3)</f>
        <v>3.4255052700001123</v>
      </c>
      <c r="E137" s="38">
        <f>ABS(3*'Risk Model'!$E$2*C137^2+2*'Risk Model'!$E$3*C137+'Risk Model'!$E$4)*'Risk Model to Scale'!$G$5</f>
        <v>2.528475134170538</v>
      </c>
      <c r="F137" s="38">
        <f t="shared" si="4"/>
        <v>-0.89703013582957425</v>
      </c>
    </row>
    <row r="138" spans="3:6" x14ac:dyDescent="0.2">
      <c r="C138" s="9">
        <f t="shared" si="5"/>
        <v>12.550000000000058</v>
      </c>
      <c r="D138" s="38">
        <f>ABS(2*'Risk Model'!$D$2*C138+'Risk Model'!$D$3)</f>
        <v>3.5244763070001142</v>
      </c>
      <c r="E138" s="38">
        <f>ABS(3*'Risk Model'!$E$2*C138^2+2*'Risk Model'!$E$3*C138+'Risk Model'!$E$4)*'Risk Model to Scale'!$G$5</f>
        <v>2.4375682770754312</v>
      </c>
      <c r="F138" s="38">
        <f t="shared" si="4"/>
        <v>-1.0869080299246829</v>
      </c>
    </row>
    <row r="139" spans="3:6" x14ac:dyDescent="0.2">
      <c r="C139" s="9">
        <f t="shared" si="5"/>
        <v>12.600000000000058</v>
      </c>
      <c r="D139" s="38">
        <f>ABS(2*'Risk Model'!$D$2*C139+'Risk Model'!$D$3)</f>
        <v>3.6234473440001125</v>
      </c>
      <c r="E139" s="38">
        <f>ABS(3*'Risk Model'!$E$2*C139^2+2*'Risk Model'!$E$3*C139+'Risk Model'!$E$4)*'Risk Model to Scale'!$G$5</f>
        <v>2.3438015298700186</v>
      </c>
      <c r="F139" s="38">
        <f t="shared" si="4"/>
        <v>-1.2796458141300939</v>
      </c>
    </row>
    <row r="140" spans="3:6" x14ac:dyDescent="0.2">
      <c r="C140" s="9">
        <f t="shared" si="5"/>
        <v>12.650000000000059</v>
      </c>
      <c r="D140" s="38">
        <f>ABS(2*'Risk Model'!$D$2*C140+'Risk Model'!$D$3)</f>
        <v>3.7224183810001144</v>
      </c>
      <c r="E140" s="38">
        <f>ABS(3*'Risk Model'!$E$2*C140^2+2*'Risk Model'!$E$3*C140+'Risk Model'!$E$4)*'Risk Model to Scale'!$G$5</f>
        <v>2.2471748925543258</v>
      </c>
      <c r="F140" s="38">
        <f t="shared" si="4"/>
        <v>-1.4752434884457886</v>
      </c>
    </row>
    <row r="141" spans="3:6" x14ac:dyDescent="0.2">
      <c r="C141" s="9">
        <f t="shared" si="5"/>
        <v>12.70000000000006</v>
      </c>
      <c r="D141" s="38">
        <f>ABS(2*'Risk Model'!$D$2*C141+'Risk Model'!$D$3)</f>
        <v>3.8213894180001162</v>
      </c>
      <c r="E141" s="38">
        <f>ABS(3*'Risk Model'!$E$2*C141^2+2*'Risk Model'!$E$3*C141+'Risk Model'!$E$4)*'Risk Model to Scale'!$G$5</f>
        <v>2.1476883651282899</v>
      </c>
      <c r="F141" s="38">
        <f t="shared" si="4"/>
        <v>-1.6737010528718264</v>
      </c>
    </row>
    <row r="142" spans="3:6" x14ac:dyDescent="0.2">
      <c r="C142" s="9">
        <f t="shared" si="5"/>
        <v>12.75000000000006</v>
      </c>
      <c r="D142" s="38">
        <f>ABS(2*'Risk Model'!$D$2*C142+'Risk Model'!$D$3)</f>
        <v>3.9203604550001181</v>
      </c>
      <c r="E142" s="38">
        <f>ABS(3*'Risk Model'!$E$2*C142^2+2*'Risk Model'!$E$3*C142+'Risk Model'!$E$4)*'Risk Model to Scale'!$G$5</f>
        <v>2.0453419475919485</v>
      </c>
      <c r="F142" s="38">
        <f t="shared" si="4"/>
        <v>-1.8750185074081696</v>
      </c>
    </row>
    <row r="143" spans="3:6" x14ac:dyDescent="0.2">
      <c r="C143" s="9">
        <f t="shared" si="5"/>
        <v>12.800000000000061</v>
      </c>
      <c r="D143" s="38">
        <f>ABS(2*'Risk Model'!$D$2*C143+'Risk Model'!$D$3)</f>
        <v>4.01933149200012</v>
      </c>
      <c r="E143" s="38">
        <f>ABS(3*'Risk Model'!$E$2*C143^2+2*'Risk Model'!$E$3*C143+'Risk Model'!$E$4)*'Risk Model to Scale'!$G$5</f>
        <v>1.9401356399453269</v>
      </c>
      <c r="F143" s="38">
        <f t="shared" si="4"/>
        <v>-2.0791958520547933</v>
      </c>
    </row>
    <row r="144" spans="3:6" x14ac:dyDescent="0.2">
      <c r="C144" s="9">
        <f t="shared" si="5"/>
        <v>12.850000000000062</v>
      </c>
      <c r="D144" s="38">
        <f>ABS(2*'Risk Model'!$D$2*C144+'Risk Model'!$D$3)</f>
        <v>4.1183025290001218</v>
      </c>
      <c r="E144" s="38">
        <f>ABS(3*'Risk Model'!$E$2*C144^2+2*'Risk Model'!$E$3*C144+'Risk Model'!$E$4)*'Risk Model to Scale'!$G$5</f>
        <v>1.8320694421883621</v>
      </c>
      <c r="F144" s="38">
        <f t="shared" si="4"/>
        <v>-2.2862330868117597</v>
      </c>
    </row>
    <row r="145" spans="3:6" x14ac:dyDescent="0.2">
      <c r="C145" s="9">
        <f t="shared" si="5"/>
        <v>12.900000000000063</v>
      </c>
      <c r="D145" s="38">
        <f>ABS(2*'Risk Model'!$D$2*C145+'Risk Model'!$D$3)</f>
        <v>4.2172735660001237</v>
      </c>
      <c r="E145" s="38">
        <f>ABS(3*'Risk Model'!$E$2*C145^2+2*'Risk Model'!$E$3*C145+'Risk Model'!$E$4)*'Risk Model to Scale'!$G$5</f>
        <v>1.7211433543210917</v>
      </c>
      <c r="F145" s="38">
        <f t="shared" si="4"/>
        <v>-2.496130211679032</v>
      </c>
    </row>
    <row r="146" spans="3:6" x14ac:dyDescent="0.2">
      <c r="C146" s="9">
        <f t="shared" si="5"/>
        <v>12.950000000000063</v>
      </c>
      <c r="D146" s="38">
        <f>ABS(2*'Risk Model'!$D$2*C146+'Risk Model'!$D$3)</f>
        <v>4.316244603000122</v>
      </c>
      <c r="E146" s="38">
        <f>ABS(3*'Risk Model'!$E$2*C146^2+2*'Risk Model'!$E$3*C146+'Risk Model'!$E$4)*'Risk Model to Scale'!$G$5</f>
        <v>1.6073573763435158</v>
      </c>
      <c r="F146" s="38">
        <f t="shared" si="4"/>
        <v>-2.7088872266566062</v>
      </c>
    </row>
    <row r="147" spans="3:6" x14ac:dyDescent="0.2">
      <c r="C147" s="9">
        <f t="shared" si="5"/>
        <v>13.000000000000064</v>
      </c>
      <c r="D147" s="38">
        <f>ABS(2*'Risk Model'!$D$2*C147+'Risk Model'!$D$3)</f>
        <v>4.4152156400001239</v>
      </c>
      <c r="E147" s="38">
        <f>ABS(3*'Risk Model'!$E$2*C147^2+2*'Risk Model'!$E$3*C147+'Risk Model'!$E$4)*'Risk Model to Scale'!$G$5</f>
        <v>1.4907115082556601</v>
      </c>
      <c r="F147" s="38">
        <f t="shared" si="4"/>
        <v>-2.924504131744464</v>
      </c>
    </row>
    <row r="148" spans="3:6" x14ac:dyDescent="0.2">
      <c r="C148" s="9">
        <f t="shared" si="5"/>
        <v>13.050000000000065</v>
      </c>
      <c r="D148" s="38">
        <f>ABS(2*'Risk Model'!$D$2*C148+'Risk Model'!$D$3)</f>
        <v>4.5141866770001258</v>
      </c>
      <c r="E148" s="38">
        <f>ABS(3*'Risk Model'!$E$2*C148^2+2*'Risk Model'!$E$3*C148+'Risk Model'!$E$4)*'Risk Model to Scale'!$G$5</f>
        <v>1.3712057500574482</v>
      </c>
      <c r="F148" s="38">
        <f t="shared" si="4"/>
        <v>-3.1429809269426778</v>
      </c>
    </row>
    <row r="149" spans="3:6" x14ac:dyDescent="0.2">
      <c r="C149" s="9">
        <f t="shared" si="5"/>
        <v>13.100000000000065</v>
      </c>
      <c r="D149" s="38">
        <f>ABS(2*'Risk Model'!$D$2*C149+'Risk Model'!$D$3)</f>
        <v>4.6131577140001276</v>
      </c>
      <c r="E149" s="38">
        <f>ABS(3*'Risk Model'!$E$2*C149^2+2*'Risk Model'!$E$3*C149+'Risk Model'!$E$4)*'Risk Model to Scale'!$G$5</f>
        <v>1.2488401017489306</v>
      </c>
      <c r="F149" s="38">
        <f t="shared" si="4"/>
        <v>-3.3643176122511971</v>
      </c>
    </row>
    <row r="150" spans="3:6" x14ac:dyDescent="0.2">
      <c r="C150" s="9">
        <f t="shared" si="5"/>
        <v>13.150000000000066</v>
      </c>
      <c r="D150" s="38">
        <f>ABS(2*'Risk Model'!$D$2*C150+'Risk Model'!$D$3)</f>
        <v>4.7121287510001295</v>
      </c>
      <c r="E150" s="38">
        <f>ABS(3*'Risk Model'!$E$2*C150^2+2*'Risk Model'!$E$3*C150+'Risk Model'!$E$4)*'Risk Model to Scale'!$G$5</f>
        <v>1.1236145633301333</v>
      </c>
      <c r="F150" s="38">
        <f t="shared" si="4"/>
        <v>-3.588514187669996</v>
      </c>
    </row>
    <row r="151" spans="3:6" x14ac:dyDescent="0.2">
      <c r="C151" s="9">
        <f t="shared" si="5"/>
        <v>13.200000000000067</v>
      </c>
      <c r="D151" s="38">
        <f>ABS(2*'Risk Model'!$D$2*C151+'Risk Model'!$D$3)</f>
        <v>4.8110997880001314</v>
      </c>
      <c r="E151" s="38">
        <f>ABS(3*'Risk Model'!$E$2*C151^2+2*'Risk Model'!$E$3*C151+'Risk Model'!$E$4)*'Risk Model to Scale'!$G$5</f>
        <v>0.99552913480100502</v>
      </c>
      <c r="F151" s="38">
        <f t="shared" si="4"/>
        <v>-3.8155706531991265</v>
      </c>
    </row>
    <row r="152" spans="3:6" x14ac:dyDescent="0.2">
      <c r="C152" s="9">
        <f t="shared" si="5"/>
        <v>13.250000000000068</v>
      </c>
      <c r="D152" s="38">
        <f>ABS(2*'Risk Model'!$D$2*C152+'Risk Model'!$D$3)</f>
        <v>4.9100708250001333</v>
      </c>
      <c r="E152" s="38">
        <f>ABS(3*'Risk Model'!$E$2*C152^2+2*'Risk Model'!$E$3*C152+'Risk Model'!$E$4)*'Risk Model to Scale'!$G$5</f>
        <v>0.86458381616157143</v>
      </c>
      <c r="F152" s="38">
        <f t="shared" si="4"/>
        <v>-4.0454870088385615</v>
      </c>
    </row>
    <row r="153" spans="3:6" x14ac:dyDescent="0.2">
      <c r="C153" s="9">
        <f t="shared" si="5"/>
        <v>13.300000000000068</v>
      </c>
      <c r="D153" s="38">
        <f>ABS(2*'Risk Model'!$D$2*C153+'Risk Model'!$D$3)</f>
        <v>5.0090418620001351</v>
      </c>
      <c r="E153" s="38">
        <f>ABS(3*'Risk Model'!$E$2*C153^2+2*'Risk Model'!$E$3*C153+'Risk Model'!$E$4)*'Risk Model to Scale'!$G$5</f>
        <v>0.73077860741183231</v>
      </c>
      <c r="F153" s="38">
        <f t="shared" si="4"/>
        <v>-4.2782632545883033</v>
      </c>
    </row>
    <row r="154" spans="3:6" x14ac:dyDescent="0.2">
      <c r="C154" s="9">
        <f t="shared" si="5"/>
        <v>13.350000000000069</v>
      </c>
      <c r="D154" s="38">
        <f>ABS(2*'Risk Model'!$D$2*C154+'Risk Model'!$D$3)</f>
        <v>5.1080128990001334</v>
      </c>
      <c r="E154" s="38">
        <f>ABS(3*'Risk Model'!$E$2*C154^2+2*'Risk Model'!$E$3*C154+'Risk Model'!$E$4)*'Risk Model to Scale'!$G$5</f>
        <v>0.59411350855178791</v>
      </c>
      <c r="F154" s="38">
        <f t="shared" si="4"/>
        <v>-4.513899390448346</v>
      </c>
    </row>
    <row r="155" spans="3:6" x14ac:dyDescent="0.2">
      <c r="C155" s="9">
        <f t="shared" si="5"/>
        <v>13.40000000000007</v>
      </c>
      <c r="D155" s="38">
        <f>ABS(2*'Risk Model'!$D$2*C155+'Risk Model'!$D$3)</f>
        <v>5.2069839360001353</v>
      </c>
      <c r="E155" s="38">
        <f>ABS(3*'Risk Model'!$E$2*C155^2+2*'Risk Model'!$E$3*C155+'Risk Model'!$E$4)*'Risk Model to Scale'!$G$5</f>
        <v>0.45458851958141266</v>
      </c>
      <c r="F155" s="38">
        <f t="shared" si="4"/>
        <v>-4.7523954164187225</v>
      </c>
    </row>
    <row r="156" spans="3:6" x14ac:dyDescent="0.2">
      <c r="C156" s="9">
        <f t="shared" si="5"/>
        <v>13.45000000000007</v>
      </c>
      <c r="D156" s="38">
        <f>ABS(2*'Risk Model'!$D$2*C156+'Risk Model'!$D$3)</f>
        <v>5.3059549730001372</v>
      </c>
      <c r="E156" s="38">
        <f>ABS(3*'Risk Model'!$E$2*C156^2+2*'Risk Model'!$E$3*C156+'Risk Model'!$E$4)*'Risk Model to Scale'!$G$5</f>
        <v>0.31220364050075744</v>
      </c>
      <c r="F156" s="38">
        <f t="shared" si="4"/>
        <v>-4.9937513324993796</v>
      </c>
    </row>
    <row r="157" spans="3:6" x14ac:dyDescent="0.2">
      <c r="C157" s="9">
        <f t="shared" si="5"/>
        <v>13.500000000000071</v>
      </c>
      <c r="D157" s="38">
        <f>ABS(2*'Risk Model'!$D$2*C157+'Risk Model'!$D$3)</f>
        <v>5.4049260100001391</v>
      </c>
      <c r="E157" s="38">
        <f>ABS(3*'Risk Model'!$E$2*C157^2+2*'Risk Model'!$E$3*C157+'Risk Model'!$E$4)*'Risk Model to Scale'!$G$5</f>
        <v>0.16695887130977136</v>
      </c>
      <c r="F157" s="38">
        <f t="shared" si="4"/>
        <v>-5.2379671386903679</v>
      </c>
    </row>
    <row r="158" spans="3:6" x14ac:dyDescent="0.2">
      <c r="C158" s="9">
        <f t="shared" si="5"/>
        <v>13.550000000000072</v>
      </c>
      <c r="D158" s="38">
        <f>ABS(2*'Risk Model'!$D$2*C158+'Risk Model'!$D$3)</f>
        <v>5.5038970470001409</v>
      </c>
      <c r="E158" s="38">
        <f>ABS(3*'Risk Model'!$E$2*C158^2+2*'Risk Model'!$E$3*C158+'Risk Model'!$E$4)*'Risk Model to Scale'!$G$5</f>
        <v>1.8854212008479903E-2</v>
      </c>
      <c r="F158" s="38">
        <f t="shared" si="4"/>
        <v>-5.4850428349916607</v>
      </c>
    </row>
    <row r="159" spans="3:6" x14ac:dyDescent="0.2">
      <c r="C159" s="9">
        <f t="shared" si="5"/>
        <v>13.600000000000072</v>
      </c>
      <c r="D159" s="38">
        <f>ABS(2*'Risk Model'!$D$2*C159+'Risk Model'!$D$3)</f>
        <v>5.6028680840001428</v>
      </c>
      <c r="E159" s="38">
        <f>ABS(3*'Risk Model'!$E$2*C159^2+2*'Risk Model'!$E$3*C159+'Risk Model'!$E$4)*'Risk Model to Scale'!$G$5</f>
        <v>0.13211033740311698</v>
      </c>
      <c r="F159" s="38">
        <f t="shared" si="4"/>
        <v>-5.4707577465970259</v>
      </c>
    </row>
    <row r="160" spans="3:6" x14ac:dyDescent="0.2">
      <c r="C160" s="9">
        <f t="shared" si="5"/>
        <v>13.650000000000073</v>
      </c>
      <c r="D160" s="38">
        <f>ABS(2*'Risk Model'!$D$2*C160+'Risk Model'!$D$3)</f>
        <v>5.7018391210001447</v>
      </c>
      <c r="E160" s="38">
        <f>ABS(3*'Risk Model'!$E$2*C160^2+2*'Risk Model'!$E$3*C160+'Risk Model'!$E$4)*'Risk Model to Scale'!$G$5</f>
        <v>0.28593477692501923</v>
      </c>
      <c r="F160" s="38">
        <f t="shared" si="4"/>
        <v>-5.4159043440751251</v>
      </c>
    </row>
    <row r="161" spans="3:6" x14ac:dyDescent="0.2">
      <c r="C161" s="9">
        <f t="shared" si="5"/>
        <v>13.700000000000074</v>
      </c>
      <c r="D161" s="38">
        <f>ABS(2*'Risk Model'!$D$2*C161+'Risk Model'!$D$3)</f>
        <v>5.800810158000143</v>
      </c>
      <c r="E161" s="38">
        <f>ABS(3*'Risk Model'!$E$2*C161^2+2*'Risk Model'!$E$3*C161+'Risk Model'!$E$4)*'Risk Model to Scale'!$G$5</f>
        <v>0.44261910655723963</v>
      </c>
      <c r="F161" s="38">
        <f t="shared" si="4"/>
        <v>-5.358191051442903</v>
      </c>
    </row>
    <row r="162" spans="3:6" x14ac:dyDescent="0.2">
      <c r="C162" s="9">
        <f t="shared" si="5"/>
        <v>13.750000000000075</v>
      </c>
      <c r="D162" s="38">
        <f>ABS(2*'Risk Model'!$D$2*C162+'Risk Model'!$D$3)</f>
        <v>5.8997811950001449</v>
      </c>
      <c r="E162" s="38">
        <f>ABS(3*'Risk Model'!$E$2*C162^2+2*'Risk Model'!$E$3*C162+'Risk Model'!$E$4)*'Risk Model to Scale'!$G$5</f>
        <v>0.60216332629977809</v>
      </c>
      <c r="F162" s="38">
        <f t="shared" si="4"/>
        <v>-5.2976178687003666</v>
      </c>
    </row>
    <row r="163" spans="3:6" x14ac:dyDescent="0.2">
      <c r="C163" s="9">
        <f t="shared" si="5"/>
        <v>13.800000000000075</v>
      </c>
      <c r="D163" s="38">
        <f>ABS(2*'Risk Model'!$D$2*C163+'Risk Model'!$D$3)</f>
        <v>5.9987522320001467</v>
      </c>
      <c r="E163" s="38">
        <f>ABS(3*'Risk Model'!$E$2*C163^2+2*'Risk Model'!$E$3*C163+'Risk Model'!$E$4)*'Risk Model to Scale'!$G$5</f>
        <v>0.76456743615262202</v>
      </c>
      <c r="F163" s="38">
        <f t="shared" si="4"/>
        <v>-5.2341847958475247</v>
      </c>
    </row>
    <row r="164" spans="3:6" x14ac:dyDescent="0.2">
      <c r="C164" s="9">
        <f t="shared" si="5"/>
        <v>13.850000000000076</v>
      </c>
      <c r="D164" s="38">
        <f>ABS(2*'Risk Model'!$D$2*C164+'Risk Model'!$D$3)</f>
        <v>6.0977232690001486</v>
      </c>
      <c r="E164" s="38">
        <f>ABS(3*'Risk Model'!$E$2*C164^2+2*'Risk Model'!$E$3*C164+'Risk Model'!$E$4)*'Risk Model to Scale'!$G$5</f>
        <v>0.92983143611574592</v>
      </c>
      <c r="F164" s="38">
        <f t="shared" si="4"/>
        <v>-5.1678918328844023</v>
      </c>
    </row>
    <row r="165" spans="3:6" x14ac:dyDescent="0.2">
      <c r="C165" s="9">
        <f t="shared" si="5"/>
        <v>13.900000000000077</v>
      </c>
      <c r="D165" s="38">
        <f>ABS(2*'Risk Model'!$D$2*C165+'Risk Model'!$D$3)</f>
        <v>6.1966943060001505</v>
      </c>
      <c r="E165" s="38">
        <f>ABS(3*'Risk Model'!$E$2*C165^2+2*'Risk Model'!$E$3*C165+'Risk Model'!$E$4)*'Risk Model to Scale'!$G$5</f>
        <v>1.0979553261892261</v>
      </c>
      <c r="F165" s="38">
        <f t="shared" si="4"/>
        <v>-5.0987389798109248</v>
      </c>
    </row>
    <row r="166" spans="3:6" x14ac:dyDescent="0.2">
      <c r="C166" s="9">
        <f t="shared" si="5"/>
        <v>13.950000000000077</v>
      </c>
      <c r="D166" s="38">
        <f>ABS(2*'Risk Model'!$D$2*C166+'Risk Model'!$D$3)</f>
        <v>6.2956653430001523</v>
      </c>
      <c r="E166" s="38">
        <f>ABS(3*'Risk Model'!$E$2*C166^2+2*'Risk Model'!$E$3*C166+'Risk Model'!$E$4)*'Risk Model to Scale'!$G$5</f>
        <v>1.2689391063729989</v>
      </c>
      <c r="F166" s="38">
        <f t="shared" si="4"/>
        <v>-5.0267262366271535</v>
      </c>
    </row>
    <row r="167" spans="3:6" x14ac:dyDescent="0.2">
      <c r="C167" s="9">
        <f t="shared" si="5"/>
        <v>14.000000000000078</v>
      </c>
      <c r="D167" s="38">
        <f>ABS(2*'Risk Model'!$D$2*C167+'Risk Model'!$D$3)</f>
        <v>6.3946363800001542</v>
      </c>
      <c r="E167" s="38">
        <f>ABS(3*'Risk Model'!$E$2*C167^2+2*'Risk Model'!$E$3*C167+'Risk Model'!$E$4)*'Risk Model to Scale'!$G$5</f>
        <v>1.4427827766670644</v>
      </c>
      <c r="F167" s="38">
        <f t="shared" si="4"/>
        <v>-4.95185360333309</v>
      </c>
    </row>
    <row r="168" spans="3:6" x14ac:dyDescent="0.2">
      <c r="C168" s="9">
        <f t="shared" si="5"/>
        <v>14.050000000000079</v>
      </c>
      <c r="D168" s="38">
        <f>ABS(2*'Risk Model'!$D$2*C168+'Risk Model'!$D$3)</f>
        <v>6.4936074170001561</v>
      </c>
      <c r="E168" s="38">
        <f>ABS(3*'Risk Model'!$E$2*C168^2+2*'Risk Model'!$E$3*C168+'Risk Model'!$E$4)*'Risk Model to Scale'!$G$5</f>
        <v>1.6194863370714607</v>
      </c>
      <c r="F168" s="38">
        <f t="shared" si="4"/>
        <v>-4.8741210799286954</v>
      </c>
    </row>
    <row r="169" spans="3:6" x14ac:dyDescent="0.2">
      <c r="C169" s="9">
        <f t="shared" si="5"/>
        <v>14.10000000000008</v>
      </c>
      <c r="D169" s="38">
        <f>ABS(2*'Risk Model'!$D$2*C169+'Risk Model'!$D$3)</f>
        <v>6.5925784540001544</v>
      </c>
      <c r="E169" s="38">
        <f>ABS(3*'Risk Model'!$E$2*C169^2+2*'Risk Model'!$E$3*C169+'Risk Model'!$E$4)*'Risk Model to Scale'!$G$5</f>
        <v>1.7990497875861624</v>
      </c>
      <c r="F169" s="38">
        <f t="shared" si="4"/>
        <v>-4.7935286664139918</v>
      </c>
    </row>
    <row r="170" spans="3:6" x14ac:dyDescent="0.2">
      <c r="C170" s="9">
        <f t="shared" si="5"/>
        <v>14.15000000000008</v>
      </c>
      <c r="D170" s="38">
        <f>ABS(2*'Risk Model'!$D$2*C170+'Risk Model'!$D$3)</f>
        <v>6.6915494910001563</v>
      </c>
      <c r="E170" s="38">
        <f>ABS(3*'Risk Model'!$E$2*C170^2+2*'Risk Model'!$E$3*C170+'Risk Model'!$E$4)*'Risk Model to Scale'!$G$5</f>
        <v>1.9814731282111568</v>
      </c>
      <c r="F170" s="38">
        <f t="shared" si="4"/>
        <v>-4.7100763627889997</v>
      </c>
    </row>
    <row r="171" spans="3:6" x14ac:dyDescent="0.2">
      <c r="C171" s="9">
        <f t="shared" si="5"/>
        <v>14.200000000000081</v>
      </c>
      <c r="D171" s="38">
        <f>ABS(2*'Risk Model'!$D$2*C171+'Risk Model'!$D$3)</f>
        <v>6.7905205280001582</v>
      </c>
      <c r="E171" s="38">
        <f>ABS(3*'Risk Model'!$E$2*C171^2+2*'Risk Model'!$E$3*C171+'Risk Model'!$E$4)*'Risk Model to Scale'!$G$5</f>
        <v>2.1667563589464822</v>
      </c>
      <c r="F171" s="38">
        <f t="shared" si="4"/>
        <v>-4.6237641690536755</v>
      </c>
    </row>
    <row r="172" spans="3:6" x14ac:dyDescent="0.2">
      <c r="C172" s="9">
        <f t="shared" si="5"/>
        <v>14.250000000000082</v>
      </c>
      <c r="D172" s="38">
        <f>ABS(2*'Risk Model'!$D$2*C172+'Risk Model'!$D$3)</f>
        <v>6.88949156500016</v>
      </c>
      <c r="E172" s="38">
        <f>ABS(3*'Risk Model'!$E$2*C172^2+2*'Risk Model'!$E$3*C172+'Risk Model'!$E$4)*'Risk Model to Scale'!$G$5</f>
        <v>2.3548994797921128</v>
      </c>
      <c r="F172" s="38">
        <f t="shared" si="4"/>
        <v>-4.5345920852080468</v>
      </c>
    </row>
    <row r="173" spans="3:6" x14ac:dyDescent="0.2">
      <c r="C173" s="9">
        <f t="shared" si="5"/>
        <v>14.300000000000082</v>
      </c>
      <c r="D173" s="38">
        <f>ABS(2*'Risk Model'!$D$2*C173+'Risk Model'!$D$3)</f>
        <v>6.9884626020001619</v>
      </c>
      <c r="E173" s="38">
        <f>ABS(3*'Risk Model'!$E$2*C173^2+2*'Risk Model'!$E$3*C173+'Risk Model'!$E$4)*'Risk Model to Scale'!$G$5</f>
        <v>2.5459024907480741</v>
      </c>
      <c r="F173" s="38">
        <f t="shared" si="4"/>
        <v>-4.4425601112520878</v>
      </c>
    </row>
    <row r="174" spans="3:6" x14ac:dyDescent="0.2">
      <c r="C174" s="9">
        <f t="shared" si="5"/>
        <v>14.350000000000083</v>
      </c>
      <c r="D174" s="38">
        <f>ABS(2*'Risk Model'!$D$2*C174+'Risk Model'!$D$3)</f>
        <v>7.0874336390001638</v>
      </c>
      <c r="E174" s="38">
        <f>ABS(3*'Risk Model'!$E$2*C174^2+2*'Risk Model'!$E$3*C174+'Risk Model'!$E$4)*'Risk Model to Scale'!$G$5</f>
        <v>2.7397653918142648</v>
      </c>
      <c r="F174" s="38">
        <f t="shared" si="4"/>
        <v>-4.3476682471858989</v>
      </c>
    </row>
    <row r="175" spans="3:6" x14ac:dyDescent="0.2">
      <c r="C175" s="9">
        <f t="shared" si="5"/>
        <v>14.400000000000084</v>
      </c>
      <c r="D175" s="38">
        <f>ABS(2*'Risk Model'!$D$2*C175+'Risk Model'!$D$3)</f>
        <v>7.1864046760001656</v>
      </c>
      <c r="E175" s="38">
        <f>ABS(3*'Risk Model'!$E$2*C175^2+2*'Risk Model'!$E$3*C175+'Risk Model'!$E$4)*'Risk Model to Scale'!$G$5</f>
        <v>2.9364881829908374</v>
      </c>
      <c r="F175" s="38">
        <f t="shared" si="4"/>
        <v>-4.2499164930093283</v>
      </c>
    </row>
    <row r="176" spans="3:6" x14ac:dyDescent="0.2">
      <c r="C176" s="9">
        <f t="shared" si="5"/>
        <v>14.450000000000085</v>
      </c>
      <c r="D176" s="38">
        <f>ABS(2*'Risk Model'!$D$2*C176+'Risk Model'!$D$3)</f>
        <v>7.285375713000164</v>
      </c>
      <c r="E176" s="38">
        <f>ABS(3*'Risk Model'!$E$2*C176^2+2*'Risk Model'!$E$3*C176+'Risk Model'!$E$4)*'Risk Model to Scale'!$G$5</f>
        <v>3.1360708642777402</v>
      </c>
      <c r="F176" s="38">
        <f t="shared" si="4"/>
        <v>-4.1493048487224238</v>
      </c>
    </row>
    <row r="177" spans="3:6" x14ac:dyDescent="0.2">
      <c r="C177" s="9">
        <f t="shared" si="5"/>
        <v>14.500000000000085</v>
      </c>
      <c r="D177" s="38">
        <f>ABS(2*'Risk Model'!$D$2*C177+'Risk Model'!$D$3)</f>
        <v>7.3843467500001658</v>
      </c>
      <c r="E177" s="38">
        <f>ABS(3*'Risk Model'!$E$2*C177^2+2*'Risk Model'!$E$3*C177+'Risk Model'!$E$4)*'Risk Model to Scale'!$G$5</f>
        <v>3.3385134356748725</v>
      </c>
      <c r="F177" s="38">
        <f t="shared" si="4"/>
        <v>-4.0458333143252929</v>
      </c>
    </row>
    <row r="178" spans="3:6" x14ac:dyDescent="0.2">
      <c r="C178" s="9">
        <f t="shared" si="5"/>
        <v>14.550000000000086</v>
      </c>
      <c r="D178" s="38">
        <f>ABS(2*'Risk Model'!$D$2*C178+'Risk Model'!$D$3)</f>
        <v>7.4833177870001677</v>
      </c>
      <c r="E178" s="38">
        <f>ABS(3*'Risk Model'!$E$2*C178^2+2*'Risk Model'!$E$3*C178+'Risk Model'!$E$4)*'Risk Model to Scale'!$G$5</f>
        <v>3.5438158971823865</v>
      </c>
      <c r="F178" s="38">
        <f t="shared" si="4"/>
        <v>-3.9395018898177812</v>
      </c>
    </row>
    <row r="179" spans="3:6" x14ac:dyDescent="0.2">
      <c r="C179" s="9">
        <f t="shared" si="5"/>
        <v>14.600000000000087</v>
      </c>
      <c r="D179" s="38">
        <f>ABS(2*'Risk Model'!$D$2*C179+'Risk Model'!$D$3)</f>
        <v>7.5822888240001696</v>
      </c>
      <c r="E179" s="38">
        <f>ABS(3*'Risk Model'!$E$2*C179^2+2*'Risk Model'!$E$3*C179+'Risk Model'!$E$4)*'Risk Model to Scale'!$G$5</f>
        <v>3.7519782488001803</v>
      </c>
      <c r="F179" s="38">
        <f t="shared" si="4"/>
        <v>-3.8303105751999893</v>
      </c>
    </row>
    <row r="180" spans="3:6" x14ac:dyDescent="0.2">
      <c r="C180" s="9">
        <f t="shared" si="5"/>
        <v>14.650000000000087</v>
      </c>
      <c r="D180" s="38">
        <f>ABS(2*'Risk Model'!$D$2*C180+'Risk Model'!$D$3)</f>
        <v>7.6812598610001714</v>
      </c>
      <c r="E180" s="38">
        <f>ABS(3*'Risk Model'!$E$2*C180^2+2*'Risk Model'!$E$3*C180+'Risk Model'!$E$4)*'Risk Model to Scale'!$G$5</f>
        <v>3.9630004905282541</v>
      </c>
      <c r="F180" s="38">
        <f t="shared" si="4"/>
        <v>-3.7182593704719173</v>
      </c>
    </row>
    <row r="181" spans="3:6" x14ac:dyDescent="0.2">
      <c r="C181" s="9">
        <f t="shared" si="5"/>
        <v>14.700000000000088</v>
      </c>
      <c r="D181" s="38">
        <f>ABS(2*'Risk Model'!$D$2*C181+'Risk Model'!$D$3)</f>
        <v>7.7802308980001733</v>
      </c>
      <c r="E181" s="38">
        <f>ABS(3*'Risk Model'!$E$2*C181^2+2*'Risk Model'!$E$3*C181+'Risk Model'!$E$4)*'Risk Model to Scale'!$G$5</f>
        <v>4.1768826223666844</v>
      </c>
      <c r="F181" s="38">
        <f t="shared" si="4"/>
        <v>-3.6033482756334889</v>
      </c>
    </row>
    <row r="182" spans="3:6" x14ac:dyDescent="0.2">
      <c r="C182" s="9">
        <f t="shared" si="5"/>
        <v>14.750000000000089</v>
      </c>
      <c r="D182" s="38">
        <f>ABS(2*'Risk Model'!$D$2*C182+'Risk Model'!$D$3)</f>
        <v>7.8792019350001752</v>
      </c>
      <c r="E182" s="38">
        <f>ABS(3*'Risk Model'!$E$2*C182^2+2*'Risk Model'!$E$3*C182+'Risk Model'!$E$4)*'Risk Model to Scale'!$G$5</f>
        <v>4.3936246443154197</v>
      </c>
      <c r="F182" s="38">
        <f t="shared" si="4"/>
        <v>-3.4855772906847555</v>
      </c>
    </row>
    <row r="183" spans="3:6" x14ac:dyDescent="0.2">
      <c r="C183" s="9">
        <f t="shared" si="5"/>
        <v>14.80000000000009</v>
      </c>
      <c r="D183" s="38">
        <f>ABS(2*'Risk Model'!$D$2*C183+'Risk Model'!$D$3)</f>
        <v>7.9781729720001771</v>
      </c>
      <c r="E183" s="38">
        <f>ABS(3*'Risk Model'!$E$2*C183^2+2*'Risk Model'!$E$3*C183+'Risk Model'!$E$4)*'Risk Model to Scale'!$G$5</f>
        <v>4.6132265563744612</v>
      </c>
      <c r="F183" s="38">
        <f t="shared" si="4"/>
        <v>-3.3649464156257158</v>
      </c>
    </row>
    <row r="184" spans="3:6" x14ac:dyDescent="0.2">
      <c r="C184" s="9">
        <f t="shared" si="5"/>
        <v>14.85000000000009</v>
      </c>
      <c r="D184" s="38">
        <f>ABS(2*'Risk Model'!$D$2*C184+'Risk Model'!$D$3)</f>
        <v>8.0771440090001754</v>
      </c>
      <c r="E184" s="38">
        <f>ABS(3*'Risk Model'!$E$2*C184^2+2*'Risk Model'!$E$3*C184+'Risk Model'!$E$4)*'Risk Model to Scale'!$G$5</f>
        <v>4.8356883585437815</v>
      </c>
      <c r="F184" s="38">
        <f t="shared" si="4"/>
        <v>-3.2414556504563938</v>
      </c>
    </row>
    <row r="185" spans="3:6" x14ac:dyDescent="0.2">
      <c r="C185" s="9">
        <f t="shared" si="5"/>
        <v>14.900000000000091</v>
      </c>
      <c r="D185" s="38">
        <f>ABS(2*'Risk Model'!$D$2*C185+'Risk Model'!$D$3)</f>
        <v>8.1761150460001772</v>
      </c>
      <c r="E185" s="38">
        <f>ABS(3*'Risk Model'!$E$2*C185^2+2*'Risk Model'!$E$3*C185+'Risk Model'!$E$4)*'Risk Model to Scale'!$G$5</f>
        <v>5.0610100508234588</v>
      </c>
      <c r="F185" s="38">
        <f t="shared" si="4"/>
        <v>-3.1151049951767185</v>
      </c>
    </row>
    <row r="186" spans="3:6" x14ac:dyDescent="0.2">
      <c r="C186" s="9">
        <f t="shared" si="5"/>
        <v>14.950000000000092</v>
      </c>
      <c r="D186" s="38">
        <f>ABS(2*'Risk Model'!$D$2*C186+'Risk Model'!$D$3)</f>
        <v>8.2750860830001791</v>
      </c>
      <c r="E186" s="38">
        <f>ABS(3*'Risk Model'!$E$2*C186^2+2*'Risk Model'!$E$3*C186+'Risk Model'!$E$4)*'Risk Model to Scale'!$G$5</f>
        <v>5.2891916332134414</v>
      </c>
      <c r="F186" s="38">
        <f t="shared" si="4"/>
        <v>-2.9858944497867377</v>
      </c>
    </row>
    <row r="187" spans="3:6" x14ac:dyDescent="0.2">
      <c r="C187" s="9">
        <f t="shared" si="5"/>
        <v>15.000000000000092</v>
      </c>
      <c r="D187" s="38">
        <f>ABS(2*'Risk Model'!$D$2*C187+'Risk Model'!$D$3)</f>
        <v>8.374057120000181</v>
      </c>
      <c r="E187" s="38">
        <f>ABS(3*'Risk Model'!$E$2*C187^2+2*'Risk Model'!$E$3*C187+'Risk Model'!$E$4)*'Risk Model to Scale'!$G$5</f>
        <v>5.5202331057136789</v>
      </c>
      <c r="F187" s="38">
        <f t="shared" si="4"/>
        <v>-2.8538240142865021</v>
      </c>
    </row>
    <row r="188" spans="3:6" x14ac:dyDescent="0.2">
      <c r="C188" s="9"/>
    </row>
    <row r="189" spans="3:6" x14ac:dyDescent="0.2">
      <c r="C189" s="9"/>
    </row>
    <row r="190" spans="3:6" x14ac:dyDescent="0.2">
      <c r="C190" s="9"/>
    </row>
    <row r="191" spans="3:6" x14ac:dyDescent="0.2">
      <c r="C191" s="9"/>
    </row>
    <row r="192" spans="3:6" x14ac:dyDescent="0.2">
      <c r="C192" s="9"/>
    </row>
    <row r="193" spans="3:3" x14ac:dyDescent="0.2">
      <c r="C193" s="9"/>
    </row>
    <row r="194" spans="3:3" x14ac:dyDescent="0.2">
      <c r="C194" s="9"/>
    </row>
    <row r="195" spans="3:3" x14ac:dyDescent="0.2">
      <c r="C195" s="9"/>
    </row>
    <row r="196" spans="3:3" x14ac:dyDescent="0.2">
      <c r="C196" s="9"/>
    </row>
    <row r="197" spans="3:3" x14ac:dyDescent="0.2">
      <c r="C197" s="9"/>
    </row>
    <row r="198" spans="3:3" x14ac:dyDescent="0.2">
      <c r="C198" s="9"/>
    </row>
    <row r="199" spans="3:3" x14ac:dyDescent="0.2">
      <c r="C199" s="9"/>
    </row>
    <row r="200" spans="3:3" x14ac:dyDescent="0.2">
      <c r="C200" s="9"/>
    </row>
    <row r="201" spans="3:3" x14ac:dyDescent="0.2">
      <c r="C201" s="9"/>
    </row>
  </sheetData>
  <phoneticPr fontId="7" type="noConversion"/>
  <pageMargins left="0.75" right="0.75" top="1" bottom="1" header="0.5" footer="0.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3:S30"/>
  <sheetViews>
    <sheetView workbookViewId="0">
      <selection activeCell="C7" sqref="C7"/>
    </sheetView>
  </sheetViews>
  <sheetFormatPr defaultRowHeight="12.75" x14ac:dyDescent="0.2"/>
  <cols>
    <col min="1" max="1" width="9.140625" style="2"/>
    <col min="2" max="2" width="3.85546875" style="2" customWidth="1"/>
    <col min="3" max="3" width="19.28515625" style="2" bestFit="1" customWidth="1"/>
    <col min="4" max="4" width="10.7109375" style="2" bestFit="1" customWidth="1"/>
    <col min="5" max="5" width="16.5703125" style="2" bestFit="1" customWidth="1"/>
    <col min="6" max="6" width="9.140625" style="2"/>
    <col min="7" max="7" width="15.7109375" style="2" bestFit="1" customWidth="1"/>
    <col min="8" max="8" width="9.140625" style="2"/>
    <col min="9" max="9" width="12.28515625" style="2" bestFit="1" customWidth="1"/>
    <col min="10" max="10" width="9.140625" style="2"/>
    <col min="11" max="11" width="14" style="2" bestFit="1" customWidth="1"/>
    <col min="12" max="12" width="12.7109375" style="2" bestFit="1" customWidth="1"/>
    <col min="13" max="14" width="9.140625" style="2"/>
    <col min="15" max="15" width="14.85546875" style="2" bestFit="1" customWidth="1"/>
    <col min="16" max="16384" width="9.140625" style="2"/>
  </cols>
  <sheetData>
    <row r="3" spans="2:19" ht="13.5" thickBot="1" x14ac:dyDescent="0.25">
      <c r="R3" t="s">
        <v>60</v>
      </c>
      <c r="S3" s="45">
        <v>1.6180338999999999</v>
      </c>
    </row>
    <row r="4" spans="2:19" ht="13.5" thickBot="1" x14ac:dyDescent="0.25">
      <c r="B4" s="10" t="s">
        <v>8</v>
      </c>
      <c r="C4" s="15" t="s">
        <v>2</v>
      </c>
      <c r="D4" s="15" t="s">
        <v>24</v>
      </c>
      <c r="E4" s="15" t="s">
        <v>66</v>
      </c>
      <c r="F4" s="21" t="s">
        <v>25</v>
      </c>
      <c r="G4" s="21" t="s">
        <v>26</v>
      </c>
      <c r="H4" s="21" t="s">
        <v>27</v>
      </c>
      <c r="I4" s="21" t="s">
        <v>28</v>
      </c>
      <c r="K4" s="34" t="s">
        <v>40</v>
      </c>
      <c r="L4" s="9">
        <f>(((L6^SUM(F5:F25))*(L7^SUM(G5:G25))*(L8^SUM(H5:H25))*(L9^SUM(I5:I25)))^(1/COUNT(B5:B25)))/L6</f>
        <v>0.64585417104537324</v>
      </c>
      <c r="M4" s="9"/>
      <c r="O4" s="1" t="s">
        <v>41</v>
      </c>
      <c r="P4" s="9">
        <f>1-(GEOMEAN(E5:E25)-1)/MAX(D5:D25)</f>
        <v>0.94372672893719189</v>
      </c>
      <c r="R4" s="1" t="s">
        <v>61</v>
      </c>
      <c r="S4" s="9">
        <f>S3^((3*SUM(F5:F25)+2*SUM(G5:G25)+SUM(H5:H25))/COUNT(B5:B25)-3)</f>
        <v>0.59034895804438403</v>
      </c>
    </row>
    <row r="5" spans="2:19" ht="14.25" customHeight="1" x14ac:dyDescent="0.25">
      <c r="B5" s="16">
        <v>1</v>
      </c>
      <c r="C5" s="12" t="s">
        <v>0</v>
      </c>
      <c r="D5" s="28">
        <v>0</v>
      </c>
      <c r="E5" s="22">
        <f>D5+1</f>
        <v>1</v>
      </c>
      <c r="F5" s="22">
        <f>IF($D5&lt;=$L$13,1,0)</f>
        <v>1</v>
      </c>
      <c r="G5" s="22">
        <f>IF(AND($D5&gt;$L$13,$D5&lt;=$L$14),1,0)</f>
        <v>0</v>
      </c>
      <c r="H5" s="22">
        <f t="shared" ref="H5:H25" si="0">IF(AND($D5&lt;=$L$15,$D5 &gt; $L$14),1,0)</f>
        <v>0</v>
      </c>
      <c r="I5" s="22">
        <f t="shared" ref="I5:I25" si="1">IF($D5 &gt; $L$15,1,0)</f>
        <v>0</v>
      </c>
      <c r="K5" s="23"/>
      <c r="L5" s="23"/>
      <c r="M5" s="23"/>
      <c r="N5"/>
      <c r="O5"/>
      <c r="P5"/>
    </row>
    <row r="6" spans="2:19" ht="15" x14ac:dyDescent="0.25">
      <c r="B6" s="16">
        <v>2</v>
      </c>
      <c r="C6" s="13" t="s">
        <v>3</v>
      </c>
      <c r="D6" s="28">
        <v>0</v>
      </c>
      <c r="E6" s="22">
        <f t="shared" ref="E6:E25" si="2">D6+1</f>
        <v>1</v>
      </c>
      <c r="F6" s="22">
        <f t="shared" ref="F6:F25" si="3">IF($D6&lt;=$L$13,1,0)</f>
        <v>1</v>
      </c>
      <c r="G6" s="22">
        <f t="shared" ref="G6:G25" si="4">IF(AND($D6&gt;$L$13,$D6&lt;=$L$14),1,0)</f>
        <v>0</v>
      </c>
      <c r="H6" s="22">
        <f t="shared" si="0"/>
        <v>0</v>
      </c>
      <c r="I6" s="22">
        <f t="shared" si="1"/>
        <v>0</v>
      </c>
      <c r="K6" s="23" t="s">
        <v>29</v>
      </c>
      <c r="L6" s="23">
        <v>4</v>
      </c>
      <c r="M6" s="23"/>
      <c r="N6"/>
    </row>
    <row r="7" spans="2:19" ht="15.75" customHeight="1" x14ac:dyDescent="0.25">
      <c r="B7" s="16">
        <v>3</v>
      </c>
      <c r="C7" s="13" t="s">
        <v>78</v>
      </c>
      <c r="D7" s="28">
        <v>0</v>
      </c>
      <c r="E7" s="22">
        <f t="shared" si="2"/>
        <v>1</v>
      </c>
      <c r="F7" s="22">
        <f t="shared" si="3"/>
        <v>1</v>
      </c>
      <c r="G7" s="22">
        <f t="shared" si="4"/>
        <v>0</v>
      </c>
      <c r="H7" s="22">
        <f t="shared" si="0"/>
        <v>0</v>
      </c>
      <c r="I7" s="22">
        <f t="shared" si="1"/>
        <v>0</v>
      </c>
      <c r="K7" s="23" t="s">
        <v>30</v>
      </c>
      <c r="L7" s="23">
        <v>3</v>
      </c>
      <c r="M7" s="23"/>
      <c r="N7"/>
      <c r="O7"/>
      <c r="P7"/>
    </row>
    <row r="8" spans="2:19" ht="15.75" customHeight="1" x14ac:dyDescent="0.25">
      <c r="B8" s="16">
        <v>4</v>
      </c>
      <c r="C8" s="13" t="s">
        <v>1</v>
      </c>
      <c r="D8" s="28">
        <v>65</v>
      </c>
      <c r="E8" s="22">
        <f t="shared" si="2"/>
        <v>66</v>
      </c>
      <c r="F8" s="22">
        <f t="shared" si="3"/>
        <v>0</v>
      </c>
      <c r="G8" s="22">
        <f t="shared" si="4"/>
        <v>0</v>
      </c>
      <c r="H8" s="22">
        <f t="shared" si="0"/>
        <v>0</v>
      </c>
      <c r="I8" s="22">
        <f t="shared" si="1"/>
        <v>1</v>
      </c>
      <c r="K8" s="23" t="s">
        <v>31</v>
      </c>
      <c r="L8" s="23">
        <v>2</v>
      </c>
      <c r="M8" s="23"/>
      <c r="N8"/>
      <c r="O8"/>
      <c r="P8"/>
    </row>
    <row r="9" spans="2:19" ht="15" x14ac:dyDescent="0.25">
      <c r="B9" s="16">
        <v>5</v>
      </c>
      <c r="C9" s="13" t="s">
        <v>4</v>
      </c>
      <c r="D9" s="28">
        <v>65</v>
      </c>
      <c r="E9" s="22">
        <f t="shared" si="2"/>
        <v>66</v>
      </c>
      <c r="F9" s="22">
        <f t="shared" si="3"/>
        <v>0</v>
      </c>
      <c r="G9" s="22">
        <f t="shared" si="4"/>
        <v>0</v>
      </c>
      <c r="H9" s="22">
        <f t="shared" si="0"/>
        <v>0</v>
      </c>
      <c r="I9" s="22">
        <f t="shared" si="1"/>
        <v>1</v>
      </c>
      <c r="K9" s="23" t="s">
        <v>32</v>
      </c>
      <c r="L9" s="23">
        <v>1</v>
      </c>
      <c r="M9" s="23"/>
      <c r="N9"/>
      <c r="O9"/>
      <c r="P9"/>
    </row>
    <row r="10" spans="2:19" ht="15" x14ac:dyDescent="0.25">
      <c r="B10" s="16">
        <v>6</v>
      </c>
      <c r="C10" s="13" t="s">
        <v>6</v>
      </c>
      <c r="D10" s="28">
        <v>0</v>
      </c>
      <c r="E10" s="22">
        <f t="shared" si="2"/>
        <v>1</v>
      </c>
      <c r="F10" s="22">
        <f t="shared" si="3"/>
        <v>1</v>
      </c>
      <c r="G10" s="22">
        <f t="shared" si="4"/>
        <v>0</v>
      </c>
      <c r="H10" s="22">
        <f t="shared" si="0"/>
        <v>0</v>
      </c>
      <c r="I10" s="22">
        <f t="shared" si="1"/>
        <v>0</v>
      </c>
      <c r="K10" s="23"/>
      <c r="L10" s="23"/>
      <c r="M10" s="23"/>
      <c r="N10"/>
      <c r="O10"/>
      <c r="P10"/>
    </row>
    <row r="11" spans="2:19" ht="15" x14ac:dyDescent="0.25">
      <c r="B11" s="16">
        <v>7</v>
      </c>
      <c r="C11" s="13" t="s">
        <v>5</v>
      </c>
      <c r="D11" s="28">
        <v>0</v>
      </c>
      <c r="E11" s="22">
        <f t="shared" si="2"/>
        <v>1</v>
      </c>
      <c r="F11" s="22">
        <f t="shared" si="3"/>
        <v>1</v>
      </c>
      <c r="G11" s="22">
        <f t="shared" si="4"/>
        <v>0</v>
      </c>
      <c r="H11" s="22">
        <f t="shared" si="0"/>
        <v>0</v>
      </c>
      <c r="I11" s="22">
        <f t="shared" si="1"/>
        <v>0</v>
      </c>
      <c r="K11" s="23" t="s">
        <v>23</v>
      </c>
      <c r="L11" s="23">
        <f>SUM(L6:L10)</f>
        <v>10</v>
      </c>
      <c r="M11" s="23"/>
      <c r="N11"/>
      <c r="O11"/>
      <c r="P11"/>
    </row>
    <row r="12" spans="2:19" ht="15" x14ac:dyDescent="0.25">
      <c r="B12" s="16">
        <v>8</v>
      </c>
      <c r="C12" s="13" t="s">
        <v>7</v>
      </c>
      <c r="D12" s="28">
        <v>15</v>
      </c>
      <c r="E12" s="22">
        <f t="shared" si="2"/>
        <v>16</v>
      </c>
      <c r="F12" s="22">
        <f t="shared" si="3"/>
        <v>0</v>
      </c>
      <c r="G12" s="22">
        <f t="shared" si="4"/>
        <v>0</v>
      </c>
      <c r="H12" s="22">
        <f t="shared" si="0"/>
        <v>1</v>
      </c>
      <c r="I12" s="22">
        <f t="shared" si="1"/>
        <v>0</v>
      </c>
      <c r="K12"/>
      <c r="L12"/>
      <c r="M12"/>
      <c r="N12"/>
      <c r="O12"/>
      <c r="P12"/>
    </row>
    <row r="13" spans="2:19" ht="15" x14ac:dyDescent="0.25">
      <c r="B13" s="16">
        <v>9</v>
      </c>
      <c r="C13" s="13" t="s">
        <v>20</v>
      </c>
      <c r="D13" s="28">
        <v>25</v>
      </c>
      <c r="E13" s="22">
        <f t="shared" si="2"/>
        <v>26</v>
      </c>
      <c r="F13" s="22">
        <f t="shared" si="3"/>
        <v>0</v>
      </c>
      <c r="G13" s="22">
        <f t="shared" si="4"/>
        <v>0</v>
      </c>
      <c r="H13" s="22">
        <f t="shared" si="0"/>
        <v>1</v>
      </c>
      <c r="I13" s="22">
        <f t="shared" si="1"/>
        <v>0</v>
      </c>
      <c r="K13" s="23" t="s">
        <v>71</v>
      </c>
      <c r="L13">
        <v>1</v>
      </c>
      <c r="M13"/>
      <c r="N13"/>
      <c r="O13"/>
      <c r="P13"/>
    </row>
    <row r="14" spans="2:19" ht="15" x14ac:dyDescent="0.25">
      <c r="B14" s="16">
        <v>10</v>
      </c>
      <c r="C14" s="13" t="s">
        <v>21</v>
      </c>
      <c r="D14" s="28">
        <v>30</v>
      </c>
      <c r="E14" s="22">
        <f t="shared" si="2"/>
        <v>31</v>
      </c>
      <c r="F14" s="22">
        <f t="shared" si="3"/>
        <v>0</v>
      </c>
      <c r="G14" s="22">
        <f t="shared" si="4"/>
        <v>0</v>
      </c>
      <c r="H14" s="22">
        <f t="shared" si="0"/>
        <v>0</v>
      </c>
      <c r="I14" s="22">
        <f t="shared" si="1"/>
        <v>1</v>
      </c>
      <c r="K14" t="s">
        <v>33</v>
      </c>
      <c r="L14">
        <v>9</v>
      </c>
      <c r="M14"/>
      <c r="N14"/>
      <c r="O14"/>
      <c r="P14"/>
    </row>
    <row r="15" spans="2:19" ht="15" x14ac:dyDescent="0.25">
      <c r="B15" s="16">
        <v>11</v>
      </c>
      <c r="C15" s="13" t="s">
        <v>17</v>
      </c>
      <c r="D15" s="28">
        <v>25</v>
      </c>
      <c r="E15" s="22">
        <f t="shared" si="2"/>
        <v>26</v>
      </c>
      <c r="F15" s="22">
        <f t="shared" si="3"/>
        <v>0</v>
      </c>
      <c r="G15" s="22">
        <f t="shared" si="4"/>
        <v>0</v>
      </c>
      <c r="H15" s="22">
        <f t="shared" si="0"/>
        <v>1</v>
      </c>
      <c r="I15" s="22">
        <f t="shared" si="1"/>
        <v>0</v>
      </c>
      <c r="K15" t="s">
        <v>34</v>
      </c>
      <c r="L15">
        <v>26</v>
      </c>
      <c r="M15"/>
      <c r="N15"/>
      <c r="O15"/>
      <c r="P15"/>
    </row>
    <row r="16" spans="2:19" ht="15" x14ac:dyDescent="0.25">
      <c r="B16" s="16">
        <v>12</v>
      </c>
      <c r="C16" s="13" t="s">
        <v>18</v>
      </c>
      <c r="D16" s="28">
        <v>10</v>
      </c>
      <c r="E16" s="22">
        <f t="shared" si="2"/>
        <v>11</v>
      </c>
      <c r="F16" s="22">
        <f t="shared" si="3"/>
        <v>0</v>
      </c>
      <c r="G16" s="22">
        <f t="shared" si="4"/>
        <v>0</v>
      </c>
      <c r="H16" s="22">
        <f t="shared" si="0"/>
        <v>1</v>
      </c>
      <c r="I16" s="22">
        <f t="shared" si="1"/>
        <v>0</v>
      </c>
    </row>
    <row r="17" spans="1:13" ht="15" x14ac:dyDescent="0.25">
      <c r="B17" s="16">
        <v>13</v>
      </c>
      <c r="C17" s="13" t="s">
        <v>19</v>
      </c>
      <c r="D17" s="28">
        <v>0</v>
      </c>
      <c r="E17" s="22">
        <f t="shared" si="2"/>
        <v>1</v>
      </c>
      <c r="F17" s="22">
        <f t="shared" si="3"/>
        <v>1</v>
      </c>
      <c r="G17" s="22">
        <f t="shared" si="4"/>
        <v>0</v>
      </c>
      <c r="H17" s="22">
        <f t="shared" si="0"/>
        <v>0</v>
      </c>
      <c r="I17" s="22">
        <f t="shared" si="1"/>
        <v>0</v>
      </c>
    </row>
    <row r="18" spans="1:13" ht="15" x14ac:dyDescent="0.25">
      <c r="B18" s="16">
        <v>14</v>
      </c>
      <c r="C18" s="13" t="s">
        <v>11</v>
      </c>
      <c r="D18" s="28">
        <v>5</v>
      </c>
      <c r="E18" s="22">
        <f t="shared" si="2"/>
        <v>6</v>
      </c>
      <c r="F18" s="22">
        <f t="shared" si="3"/>
        <v>0</v>
      </c>
      <c r="G18" s="22">
        <f t="shared" si="4"/>
        <v>1</v>
      </c>
      <c r="H18" s="22">
        <f t="shared" si="0"/>
        <v>0</v>
      </c>
      <c r="I18" s="22">
        <f t="shared" si="1"/>
        <v>0</v>
      </c>
    </row>
    <row r="19" spans="1:13" ht="15" x14ac:dyDescent="0.25">
      <c r="B19" s="16">
        <v>15</v>
      </c>
      <c r="C19" s="13" t="s">
        <v>12</v>
      </c>
      <c r="D19" s="28">
        <v>0</v>
      </c>
      <c r="E19" s="22">
        <f t="shared" si="2"/>
        <v>1</v>
      </c>
      <c r="F19" s="22">
        <f t="shared" si="3"/>
        <v>1</v>
      </c>
      <c r="G19" s="22">
        <f t="shared" si="4"/>
        <v>0</v>
      </c>
      <c r="H19" s="22">
        <f t="shared" si="0"/>
        <v>0</v>
      </c>
      <c r="I19" s="22">
        <f t="shared" si="1"/>
        <v>0</v>
      </c>
    </row>
    <row r="20" spans="1:13" ht="15" x14ac:dyDescent="0.25">
      <c r="B20" s="16">
        <v>16</v>
      </c>
      <c r="C20" s="13" t="s">
        <v>13</v>
      </c>
      <c r="D20" s="28">
        <v>30</v>
      </c>
      <c r="E20" s="22">
        <f t="shared" si="2"/>
        <v>31</v>
      </c>
      <c r="F20" s="22">
        <f t="shared" si="3"/>
        <v>0</v>
      </c>
      <c r="G20" s="22">
        <f t="shared" si="4"/>
        <v>0</v>
      </c>
      <c r="H20" s="22">
        <f t="shared" si="0"/>
        <v>0</v>
      </c>
      <c r="I20" s="22">
        <f t="shared" si="1"/>
        <v>1</v>
      </c>
    </row>
    <row r="21" spans="1:13" ht="15" x14ac:dyDescent="0.25">
      <c r="B21" s="16">
        <v>17</v>
      </c>
      <c r="C21" s="13" t="s">
        <v>9</v>
      </c>
      <c r="D21" s="28">
        <v>0</v>
      </c>
      <c r="E21" s="22">
        <f t="shared" si="2"/>
        <v>1</v>
      </c>
      <c r="F21" s="22">
        <f t="shared" si="3"/>
        <v>1</v>
      </c>
      <c r="G21" s="22">
        <f t="shared" si="4"/>
        <v>0</v>
      </c>
      <c r="H21" s="22">
        <f t="shared" si="0"/>
        <v>0</v>
      </c>
      <c r="I21" s="22">
        <f t="shared" si="1"/>
        <v>0</v>
      </c>
    </row>
    <row r="22" spans="1:13" ht="15" x14ac:dyDescent="0.25">
      <c r="B22" s="16">
        <v>18</v>
      </c>
      <c r="C22" s="13" t="s">
        <v>10</v>
      </c>
      <c r="D22" s="28">
        <v>5</v>
      </c>
      <c r="E22" s="22">
        <f t="shared" si="2"/>
        <v>6</v>
      </c>
      <c r="F22" s="22">
        <f t="shared" si="3"/>
        <v>0</v>
      </c>
      <c r="G22" s="22">
        <f t="shared" si="4"/>
        <v>1</v>
      </c>
      <c r="H22" s="22">
        <f t="shared" si="0"/>
        <v>0</v>
      </c>
      <c r="I22" s="22">
        <f t="shared" si="1"/>
        <v>0</v>
      </c>
    </row>
    <row r="23" spans="1:13" ht="15" x14ac:dyDescent="0.25">
      <c r="B23" s="16">
        <v>19</v>
      </c>
      <c r="C23" s="13" t="s">
        <v>15</v>
      </c>
      <c r="D23" s="28">
        <v>5</v>
      </c>
      <c r="E23" s="22">
        <f t="shared" si="2"/>
        <v>6</v>
      </c>
      <c r="F23" s="22">
        <f t="shared" si="3"/>
        <v>0</v>
      </c>
      <c r="G23" s="22">
        <f t="shared" si="4"/>
        <v>1</v>
      </c>
      <c r="H23" s="22">
        <f t="shared" si="0"/>
        <v>0</v>
      </c>
      <c r="I23" s="22">
        <f t="shared" si="1"/>
        <v>0</v>
      </c>
    </row>
    <row r="24" spans="1:13" ht="15" x14ac:dyDescent="0.25">
      <c r="B24" s="16">
        <v>20</v>
      </c>
      <c r="C24" s="13" t="s">
        <v>16</v>
      </c>
      <c r="D24" s="28">
        <v>0</v>
      </c>
      <c r="E24" s="22">
        <f t="shared" si="2"/>
        <v>1</v>
      </c>
      <c r="F24" s="22">
        <f t="shared" si="3"/>
        <v>1</v>
      </c>
      <c r="G24" s="22">
        <f t="shared" si="4"/>
        <v>0</v>
      </c>
      <c r="H24" s="22">
        <f t="shared" si="0"/>
        <v>0</v>
      </c>
      <c r="I24" s="22">
        <f t="shared" si="1"/>
        <v>0</v>
      </c>
    </row>
    <row r="25" spans="1:13" ht="15.75" thickBot="1" x14ac:dyDescent="0.3">
      <c r="B25" s="17">
        <v>21</v>
      </c>
      <c r="C25" s="14" t="s">
        <v>14</v>
      </c>
      <c r="D25" s="33">
        <v>0</v>
      </c>
      <c r="E25" s="24">
        <f t="shared" si="2"/>
        <v>1</v>
      </c>
      <c r="F25" s="24">
        <f t="shared" si="3"/>
        <v>1</v>
      </c>
      <c r="G25" s="24">
        <f t="shared" si="4"/>
        <v>0</v>
      </c>
      <c r="H25" s="24">
        <f t="shared" si="0"/>
        <v>0</v>
      </c>
      <c r="I25" s="24">
        <f t="shared" si="1"/>
        <v>0</v>
      </c>
      <c r="L25" s="2" t="s">
        <v>72</v>
      </c>
      <c r="M25" s="2" t="str">
        <f>IF(COUNT(B3:B25)=SUM(F5:I25),"Passed","Failed")</f>
        <v>Passed</v>
      </c>
    </row>
    <row r="26" spans="1:13" x14ac:dyDescent="0.2">
      <c r="C26" s="3"/>
      <c r="D26" s="4"/>
      <c r="E26" s="4"/>
    </row>
    <row r="27" spans="1:13" x14ac:dyDescent="0.2">
      <c r="A27" s="2" t="s">
        <v>23</v>
      </c>
      <c r="D27" s="2">
        <f>SUM(D5:D25)</f>
        <v>280</v>
      </c>
      <c r="F27" s="2">
        <f>SUM(F5:F25)</f>
        <v>10</v>
      </c>
      <c r="G27" s="2">
        <f>SUM(G5:G25)</f>
        <v>3</v>
      </c>
      <c r="H27" s="2">
        <f>SUM(H5:H25)</f>
        <v>4</v>
      </c>
      <c r="I27" s="2">
        <f>SUM(I5:I25)</f>
        <v>4</v>
      </c>
    </row>
    <row r="28" spans="1:13" x14ac:dyDescent="0.2">
      <c r="D28" s="7"/>
      <c r="E28" s="7"/>
      <c r="I28" s="6"/>
    </row>
    <row r="29" spans="1:13" x14ac:dyDescent="0.2">
      <c r="F29" s="2">
        <f>SUM(F27:I27)</f>
        <v>21</v>
      </c>
      <c r="I29" s="5"/>
    </row>
    <row r="30" spans="1:13" x14ac:dyDescent="0.2">
      <c r="I30" s="8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3:S30"/>
  <sheetViews>
    <sheetView workbookViewId="0">
      <selection activeCell="C7" sqref="C7"/>
    </sheetView>
  </sheetViews>
  <sheetFormatPr defaultRowHeight="12.75" x14ac:dyDescent="0.2"/>
  <cols>
    <col min="1" max="1" width="9.140625" style="2"/>
    <col min="2" max="2" width="3.85546875" style="2" customWidth="1"/>
    <col min="3" max="3" width="19.28515625" style="2" bestFit="1" customWidth="1"/>
    <col min="4" max="4" width="10.7109375" style="2" bestFit="1" customWidth="1"/>
    <col min="5" max="5" width="16.5703125" style="2" bestFit="1" customWidth="1"/>
    <col min="6" max="6" width="9.140625" style="2"/>
    <col min="7" max="7" width="15.7109375" style="2" bestFit="1" customWidth="1"/>
    <col min="8" max="8" width="9.140625" style="2"/>
    <col min="9" max="9" width="12.28515625" style="2" bestFit="1" customWidth="1"/>
    <col min="10" max="10" width="9.140625" style="2"/>
    <col min="11" max="11" width="14" style="2" bestFit="1" customWidth="1"/>
    <col min="12" max="12" width="12.7109375" style="2" bestFit="1" customWidth="1"/>
    <col min="13" max="14" width="9.140625" style="2"/>
    <col min="15" max="15" width="14.85546875" style="2" bestFit="1" customWidth="1"/>
    <col min="16" max="17" width="9.140625" style="2"/>
    <col min="18" max="18" width="18.28515625" style="2" bestFit="1" customWidth="1"/>
    <col min="19" max="16384" width="9.140625" style="2"/>
  </cols>
  <sheetData>
    <row r="3" spans="2:19" ht="13.5" thickBot="1" x14ac:dyDescent="0.25">
      <c r="R3" t="s">
        <v>60</v>
      </c>
      <c r="S3" s="45">
        <v>1.6180338999999999</v>
      </c>
    </row>
    <row r="4" spans="2:19" ht="13.5" thickBot="1" x14ac:dyDescent="0.25">
      <c r="B4" s="10" t="s">
        <v>8</v>
      </c>
      <c r="C4" s="15" t="s">
        <v>2</v>
      </c>
      <c r="D4" s="15" t="s">
        <v>24</v>
      </c>
      <c r="E4" s="15" t="s">
        <v>66</v>
      </c>
      <c r="F4" s="21" t="s">
        <v>25</v>
      </c>
      <c r="G4" s="21" t="s">
        <v>26</v>
      </c>
      <c r="H4" s="21" t="s">
        <v>27</v>
      </c>
      <c r="I4" s="21" t="s">
        <v>28</v>
      </c>
      <c r="K4" s="34" t="s">
        <v>40</v>
      </c>
      <c r="L4" s="9">
        <f>(((L6^SUM(F5:F25))*(L7^SUM(G5:G25))*(L8^SUM(H5:H25))*(L9^SUM(I5:I25)))^(1/COUNT(B5:B25)))/L6</f>
        <v>0.69553280962291475</v>
      </c>
      <c r="M4" s="9"/>
      <c r="N4"/>
      <c r="O4" s="34" t="s">
        <v>41</v>
      </c>
      <c r="P4" s="9">
        <f>1-(GEOMEAN(E5:E25)-1)/MAX(D5:D25)</f>
        <v>0.9652999319997051</v>
      </c>
      <c r="Q4" s="47"/>
      <c r="R4" s="1" t="s">
        <v>61</v>
      </c>
      <c r="S4" s="9">
        <f>S3^((3*SUM(F5:F25)+2*SUM(G5:G25)+SUM(H5:H25))/COUNT(B5:B25)-3)</f>
        <v>0.66201488949892562</v>
      </c>
    </row>
    <row r="5" spans="2:19" ht="14.25" customHeight="1" x14ac:dyDescent="0.25">
      <c r="B5" s="16">
        <v>1</v>
      </c>
      <c r="C5" s="12" t="s">
        <v>0</v>
      </c>
      <c r="D5" s="28">
        <v>0</v>
      </c>
      <c r="E5" s="28">
        <f>D5+1</f>
        <v>1</v>
      </c>
      <c r="F5" s="22">
        <f>IF($D5&lt;=$L$13,1,0)</f>
        <v>1</v>
      </c>
      <c r="G5" s="22">
        <f>IF(AND($D5&gt;$L$13,$D5&lt;=$L$14),1,0)</f>
        <v>0</v>
      </c>
      <c r="H5" s="22">
        <f t="shared" ref="H5:H25" si="0">IF(AND($D5&lt;=$L$15,$D5 &gt; $L$14),1,0)</f>
        <v>0</v>
      </c>
      <c r="I5" s="22">
        <f t="shared" ref="I5:I25" si="1">IF($D5 &gt; $L$15,1,0)</f>
        <v>0</v>
      </c>
      <c r="K5" s="23"/>
      <c r="L5" s="23"/>
      <c r="M5" s="23"/>
      <c r="N5"/>
      <c r="O5"/>
      <c r="P5"/>
    </row>
    <row r="6" spans="2:19" ht="15" x14ac:dyDescent="0.25">
      <c r="B6" s="16">
        <v>2</v>
      </c>
      <c r="C6" s="13" t="s">
        <v>3</v>
      </c>
      <c r="D6" s="28">
        <v>0</v>
      </c>
      <c r="E6" s="28">
        <f t="shared" ref="E6:E25" si="2">D6+1</f>
        <v>1</v>
      </c>
      <c r="F6" s="22">
        <f t="shared" ref="F6:F25" si="3">IF($D6&lt;=$L$13,1,0)</f>
        <v>1</v>
      </c>
      <c r="G6" s="22">
        <f t="shared" ref="G6:G25" si="4">IF(AND($D6&gt;$L$13,$D6&lt;=$L$14),1,0)</f>
        <v>0</v>
      </c>
      <c r="H6" s="22">
        <f t="shared" si="0"/>
        <v>0</v>
      </c>
      <c r="I6" s="22">
        <f t="shared" si="1"/>
        <v>0</v>
      </c>
      <c r="K6" s="23" t="s">
        <v>29</v>
      </c>
      <c r="L6" s="23">
        <v>4</v>
      </c>
      <c r="M6" s="23"/>
      <c r="N6"/>
    </row>
    <row r="7" spans="2:19" ht="15.75" customHeight="1" x14ac:dyDescent="0.25">
      <c r="B7" s="16">
        <v>3</v>
      </c>
      <c r="C7" s="13" t="s">
        <v>78</v>
      </c>
      <c r="D7" s="28">
        <v>0</v>
      </c>
      <c r="E7" s="28">
        <f t="shared" si="2"/>
        <v>1</v>
      </c>
      <c r="F7" s="22">
        <f t="shared" si="3"/>
        <v>1</v>
      </c>
      <c r="G7" s="22">
        <f t="shared" si="4"/>
        <v>0</v>
      </c>
      <c r="H7" s="22">
        <f t="shared" si="0"/>
        <v>0</v>
      </c>
      <c r="I7" s="22">
        <f t="shared" si="1"/>
        <v>0</v>
      </c>
      <c r="K7" s="23" t="s">
        <v>30</v>
      </c>
      <c r="L7" s="23">
        <v>3</v>
      </c>
      <c r="M7" s="23"/>
      <c r="N7"/>
      <c r="O7"/>
      <c r="P7"/>
    </row>
    <row r="8" spans="2:19" ht="15.75" customHeight="1" x14ac:dyDescent="0.25">
      <c r="B8" s="16">
        <v>4</v>
      </c>
      <c r="C8" s="13" t="s">
        <v>1</v>
      </c>
      <c r="D8" s="28">
        <v>0</v>
      </c>
      <c r="E8" s="28">
        <f t="shared" si="2"/>
        <v>1</v>
      </c>
      <c r="F8" s="22">
        <f t="shared" si="3"/>
        <v>1</v>
      </c>
      <c r="G8" s="22">
        <f t="shared" si="4"/>
        <v>0</v>
      </c>
      <c r="H8" s="22">
        <f t="shared" si="0"/>
        <v>0</v>
      </c>
      <c r="I8" s="22">
        <f t="shared" si="1"/>
        <v>0</v>
      </c>
      <c r="K8" s="23" t="s">
        <v>31</v>
      </c>
      <c r="L8" s="23">
        <v>2</v>
      </c>
      <c r="M8" s="23"/>
      <c r="N8"/>
      <c r="O8"/>
      <c r="P8"/>
    </row>
    <row r="9" spans="2:19" ht="15" x14ac:dyDescent="0.25">
      <c r="B9" s="16">
        <v>5</v>
      </c>
      <c r="C9" s="13" t="s">
        <v>4</v>
      </c>
      <c r="D9" s="28">
        <v>0</v>
      </c>
      <c r="E9" s="28">
        <f t="shared" si="2"/>
        <v>1</v>
      </c>
      <c r="F9" s="22">
        <f t="shared" si="3"/>
        <v>1</v>
      </c>
      <c r="G9" s="22">
        <f t="shared" si="4"/>
        <v>0</v>
      </c>
      <c r="H9" s="22">
        <f t="shared" si="0"/>
        <v>0</v>
      </c>
      <c r="I9" s="22">
        <f t="shared" si="1"/>
        <v>0</v>
      </c>
      <c r="K9" s="23" t="s">
        <v>32</v>
      </c>
      <c r="L9" s="23">
        <v>1</v>
      </c>
      <c r="M9" s="23"/>
      <c r="N9"/>
      <c r="O9"/>
      <c r="P9"/>
    </row>
    <row r="10" spans="2:19" ht="15" x14ac:dyDescent="0.25">
      <c r="B10" s="16">
        <v>6</v>
      </c>
      <c r="C10" s="13" t="s">
        <v>6</v>
      </c>
      <c r="D10" s="28">
        <v>0</v>
      </c>
      <c r="E10" s="28">
        <f t="shared" si="2"/>
        <v>1</v>
      </c>
      <c r="F10" s="22">
        <f t="shared" si="3"/>
        <v>1</v>
      </c>
      <c r="G10" s="22">
        <f t="shared" si="4"/>
        <v>0</v>
      </c>
      <c r="H10" s="22">
        <f t="shared" si="0"/>
        <v>0</v>
      </c>
      <c r="I10" s="22">
        <f t="shared" si="1"/>
        <v>0</v>
      </c>
      <c r="K10" s="23"/>
      <c r="L10" s="23"/>
      <c r="M10" s="23"/>
      <c r="N10"/>
      <c r="O10"/>
      <c r="P10"/>
    </row>
    <row r="11" spans="2:19" ht="15" x14ac:dyDescent="0.25">
      <c r="B11" s="16">
        <v>7</v>
      </c>
      <c r="C11" s="13" t="s">
        <v>5</v>
      </c>
      <c r="D11" s="28">
        <v>10</v>
      </c>
      <c r="E11" s="28">
        <f t="shared" si="2"/>
        <v>11</v>
      </c>
      <c r="F11" s="22">
        <f t="shared" si="3"/>
        <v>0</v>
      </c>
      <c r="G11" s="22">
        <f t="shared" si="4"/>
        <v>0</v>
      </c>
      <c r="H11" s="22">
        <f t="shared" si="0"/>
        <v>1</v>
      </c>
      <c r="I11" s="22">
        <f t="shared" si="1"/>
        <v>0</v>
      </c>
      <c r="K11" s="23" t="s">
        <v>23</v>
      </c>
      <c r="L11" s="23">
        <f>SUM(L6:L10)</f>
        <v>10</v>
      </c>
      <c r="M11" s="23"/>
      <c r="N11"/>
      <c r="O11"/>
      <c r="P11"/>
    </row>
    <row r="12" spans="2:19" ht="15" x14ac:dyDescent="0.25">
      <c r="B12" s="16">
        <v>8</v>
      </c>
      <c r="C12" s="13" t="s">
        <v>7</v>
      </c>
      <c r="D12" s="28">
        <v>0</v>
      </c>
      <c r="E12" s="28">
        <f t="shared" si="2"/>
        <v>1</v>
      </c>
      <c r="F12" s="22">
        <f t="shared" si="3"/>
        <v>1</v>
      </c>
      <c r="G12" s="22">
        <f t="shared" si="4"/>
        <v>0</v>
      </c>
      <c r="H12" s="22">
        <f t="shared" si="0"/>
        <v>0</v>
      </c>
      <c r="I12" s="22">
        <f t="shared" si="1"/>
        <v>0</v>
      </c>
      <c r="K12"/>
      <c r="L12"/>
      <c r="M12"/>
      <c r="N12"/>
      <c r="O12"/>
      <c r="P12"/>
    </row>
    <row r="13" spans="2:19" ht="15" x14ac:dyDescent="0.25">
      <c r="B13" s="16">
        <v>9</v>
      </c>
      <c r="C13" s="13" t="s">
        <v>20</v>
      </c>
      <c r="D13" s="28">
        <v>0</v>
      </c>
      <c r="E13" s="28">
        <f t="shared" si="2"/>
        <v>1</v>
      </c>
      <c r="F13" s="22">
        <f t="shared" si="3"/>
        <v>1</v>
      </c>
      <c r="G13" s="22">
        <f t="shared" si="4"/>
        <v>0</v>
      </c>
      <c r="H13" s="22">
        <f t="shared" si="0"/>
        <v>0</v>
      </c>
      <c r="I13" s="22">
        <f t="shared" si="1"/>
        <v>0</v>
      </c>
      <c r="K13" s="23" t="s">
        <v>71</v>
      </c>
      <c r="L13">
        <v>1</v>
      </c>
      <c r="M13"/>
      <c r="N13"/>
      <c r="O13"/>
      <c r="P13"/>
    </row>
    <row r="14" spans="2:19" ht="15" x14ac:dyDescent="0.25">
      <c r="B14" s="16">
        <v>10</v>
      </c>
      <c r="C14" s="13" t="s">
        <v>21</v>
      </c>
      <c r="D14" s="28">
        <v>0</v>
      </c>
      <c r="E14" s="28">
        <f t="shared" si="2"/>
        <v>1</v>
      </c>
      <c r="F14" s="22">
        <f t="shared" si="3"/>
        <v>1</v>
      </c>
      <c r="G14" s="22">
        <f t="shared" si="4"/>
        <v>0</v>
      </c>
      <c r="H14" s="22">
        <f t="shared" si="0"/>
        <v>0</v>
      </c>
      <c r="I14" s="22">
        <f t="shared" si="1"/>
        <v>0</v>
      </c>
      <c r="K14" t="s">
        <v>33</v>
      </c>
      <c r="L14">
        <v>9</v>
      </c>
      <c r="M14"/>
      <c r="N14"/>
      <c r="O14"/>
      <c r="P14"/>
    </row>
    <row r="15" spans="2:19" ht="15" x14ac:dyDescent="0.25">
      <c r="B15" s="16">
        <v>11</v>
      </c>
      <c r="C15" s="13" t="s">
        <v>17</v>
      </c>
      <c r="D15" s="28">
        <v>0</v>
      </c>
      <c r="E15" s="28">
        <f t="shared" si="2"/>
        <v>1</v>
      </c>
      <c r="F15" s="22">
        <f t="shared" si="3"/>
        <v>1</v>
      </c>
      <c r="G15" s="22">
        <f t="shared" si="4"/>
        <v>0</v>
      </c>
      <c r="H15" s="22">
        <f t="shared" si="0"/>
        <v>0</v>
      </c>
      <c r="I15" s="22">
        <f t="shared" si="1"/>
        <v>0</v>
      </c>
      <c r="K15" t="s">
        <v>34</v>
      </c>
      <c r="L15">
        <v>26</v>
      </c>
      <c r="M15"/>
      <c r="N15"/>
      <c r="O15"/>
      <c r="P15"/>
    </row>
    <row r="16" spans="2:19" ht="15" x14ac:dyDescent="0.25">
      <c r="B16" s="16">
        <v>12</v>
      </c>
      <c r="C16" s="13" t="s">
        <v>18</v>
      </c>
      <c r="D16" s="28">
        <v>10</v>
      </c>
      <c r="E16" s="28">
        <f t="shared" si="2"/>
        <v>11</v>
      </c>
      <c r="F16" s="22">
        <f t="shared" si="3"/>
        <v>0</v>
      </c>
      <c r="G16" s="22">
        <f t="shared" si="4"/>
        <v>0</v>
      </c>
      <c r="H16" s="22">
        <f t="shared" si="0"/>
        <v>1</v>
      </c>
      <c r="I16" s="22">
        <f t="shared" si="1"/>
        <v>0</v>
      </c>
    </row>
    <row r="17" spans="1:13" ht="15" x14ac:dyDescent="0.25">
      <c r="B17" s="16">
        <v>13</v>
      </c>
      <c r="C17" s="13" t="s">
        <v>19</v>
      </c>
      <c r="D17" s="28">
        <v>10</v>
      </c>
      <c r="E17" s="28">
        <f t="shared" si="2"/>
        <v>11</v>
      </c>
      <c r="F17" s="22">
        <f t="shared" si="3"/>
        <v>0</v>
      </c>
      <c r="G17" s="22">
        <f t="shared" si="4"/>
        <v>0</v>
      </c>
      <c r="H17" s="22">
        <f t="shared" si="0"/>
        <v>1</v>
      </c>
      <c r="I17" s="22">
        <f t="shared" si="1"/>
        <v>0</v>
      </c>
    </row>
    <row r="18" spans="1:13" ht="15" x14ac:dyDescent="0.25">
      <c r="B18" s="16">
        <v>14</v>
      </c>
      <c r="C18" s="13" t="s">
        <v>11</v>
      </c>
      <c r="D18" s="28">
        <v>0</v>
      </c>
      <c r="E18" s="28">
        <f t="shared" si="2"/>
        <v>1</v>
      </c>
      <c r="F18" s="22">
        <f t="shared" si="3"/>
        <v>1</v>
      </c>
      <c r="G18" s="22">
        <f t="shared" si="4"/>
        <v>0</v>
      </c>
      <c r="H18" s="22">
        <f t="shared" si="0"/>
        <v>0</v>
      </c>
      <c r="I18" s="22">
        <f t="shared" si="1"/>
        <v>0</v>
      </c>
    </row>
    <row r="19" spans="1:13" ht="15" x14ac:dyDescent="0.25">
      <c r="B19" s="16">
        <v>15</v>
      </c>
      <c r="C19" s="13" t="s">
        <v>12</v>
      </c>
      <c r="D19" s="28">
        <v>60</v>
      </c>
      <c r="E19" s="28">
        <f t="shared" si="2"/>
        <v>61</v>
      </c>
      <c r="F19" s="22">
        <f t="shared" si="3"/>
        <v>0</v>
      </c>
      <c r="G19" s="22">
        <f t="shared" si="4"/>
        <v>0</v>
      </c>
      <c r="H19" s="22">
        <f t="shared" si="0"/>
        <v>0</v>
      </c>
      <c r="I19" s="22">
        <f t="shared" si="1"/>
        <v>1</v>
      </c>
    </row>
    <row r="20" spans="1:13" ht="15" x14ac:dyDescent="0.25">
      <c r="B20" s="16">
        <v>16</v>
      </c>
      <c r="C20" s="13" t="s">
        <v>13</v>
      </c>
      <c r="D20" s="28">
        <v>60</v>
      </c>
      <c r="E20" s="28">
        <f t="shared" si="2"/>
        <v>61</v>
      </c>
      <c r="F20" s="22">
        <f t="shared" si="3"/>
        <v>0</v>
      </c>
      <c r="G20" s="22">
        <f t="shared" si="4"/>
        <v>0</v>
      </c>
      <c r="H20" s="22">
        <f t="shared" si="0"/>
        <v>0</v>
      </c>
      <c r="I20" s="22">
        <f t="shared" si="1"/>
        <v>1</v>
      </c>
    </row>
    <row r="21" spans="1:13" ht="15" x14ac:dyDescent="0.25">
      <c r="B21" s="16">
        <v>17</v>
      </c>
      <c r="C21" s="13" t="s">
        <v>9</v>
      </c>
      <c r="D21" s="28">
        <v>0</v>
      </c>
      <c r="E21" s="28">
        <f t="shared" si="2"/>
        <v>1</v>
      </c>
      <c r="F21" s="22">
        <f t="shared" si="3"/>
        <v>1</v>
      </c>
      <c r="G21" s="22">
        <f t="shared" si="4"/>
        <v>0</v>
      </c>
      <c r="H21" s="22">
        <f t="shared" si="0"/>
        <v>0</v>
      </c>
      <c r="I21" s="22">
        <f t="shared" si="1"/>
        <v>0</v>
      </c>
    </row>
    <row r="22" spans="1:13" ht="15" x14ac:dyDescent="0.25">
      <c r="B22" s="16">
        <v>18</v>
      </c>
      <c r="C22" s="13" t="s">
        <v>10</v>
      </c>
      <c r="D22" s="28">
        <v>60</v>
      </c>
      <c r="E22" s="28">
        <f t="shared" si="2"/>
        <v>61</v>
      </c>
      <c r="F22" s="22">
        <f t="shared" si="3"/>
        <v>0</v>
      </c>
      <c r="G22" s="22">
        <f t="shared" si="4"/>
        <v>0</v>
      </c>
      <c r="H22" s="22">
        <f t="shared" si="0"/>
        <v>0</v>
      </c>
      <c r="I22" s="22">
        <f t="shared" si="1"/>
        <v>1</v>
      </c>
    </row>
    <row r="23" spans="1:13" ht="15" x14ac:dyDescent="0.25">
      <c r="B23" s="16">
        <v>19</v>
      </c>
      <c r="C23" s="13" t="s">
        <v>15</v>
      </c>
      <c r="D23" s="28">
        <v>60</v>
      </c>
      <c r="E23" s="28">
        <f t="shared" si="2"/>
        <v>61</v>
      </c>
      <c r="F23" s="22">
        <f t="shared" si="3"/>
        <v>0</v>
      </c>
      <c r="G23" s="22">
        <f t="shared" si="4"/>
        <v>0</v>
      </c>
      <c r="H23" s="22">
        <f t="shared" si="0"/>
        <v>0</v>
      </c>
      <c r="I23" s="22">
        <f t="shared" si="1"/>
        <v>1</v>
      </c>
    </row>
    <row r="24" spans="1:13" ht="15" x14ac:dyDescent="0.25">
      <c r="B24" s="16">
        <v>20</v>
      </c>
      <c r="C24" s="13" t="s">
        <v>16</v>
      </c>
      <c r="D24" s="28">
        <v>0</v>
      </c>
      <c r="E24" s="28">
        <f t="shared" si="2"/>
        <v>1</v>
      </c>
      <c r="F24" s="22">
        <f t="shared" si="3"/>
        <v>1</v>
      </c>
      <c r="G24" s="22">
        <f t="shared" si="4"/>
        <v>0</v>
      </c>
      <c r="H24" s="22">
        <f t="shared" si="0"/>
        <v>0</v>
      </c>
      <c r="I24" s="22">
        <f t="shared" si="1"/>
        <v>0</v>
      </c>
    </row>
    <row r="25" spans="1:13" ht="15.75" thickBot="1" x14ac:dyDescent="0.3">
      <c r="B25" s="17">
        <v>21</v>
      </c>
      <c r="C25" s="14" t="s">
        <v>14</v>
      </c>
      <c r="D25" s="33">
        <v>0</v>
      </c>
      <c r="E25" s="33">
        <f t="shared" si="2"/>
        <v>1</v>
      </c>
      <c r="F25" s="24">
        <f t="shared" si="3"/>
        <v>1</v>
      </c>
      <c r="G25" s="24">
        <f t="shared" si="4"/>
        <v>0</v>
      </c>
      <c r="H25" s="24">
        <f t="shared" si="0"/>
        <v>0</v>
      </c>
      <c r="I25" s="24">
        <f t="shared" si="1"/>
        <v>0</v>
      </c>
      <c r="L25" s="2" t="s">
        <v>72</v>
      </c>
      <c r="M25" s="2" t="str">
        <f>IF(COUNT(B5:B25)=SUM(F5:I25),"Passed","Failed")</f>
        <v>Passed</v>
      </c>
    </row>
    <row r="26" spans="1:13" x14ac:dyDescent="0.2">
      <c r="C26" s="3"/>
      <c r="D26" s="4"/>
      <c r="E26" s="4"/>
    </row>
    <row r="27" spans="1:13" x14ac:dyDescent="0.2">
      <c r="A27" s="2" t="s">
        <v>23</v>
      </c>
      <c r="F27" s="2">
        <f>SUM(F5:F25)</f>
        <v>14</v>
      </c>
      <c r="G27" s="2">
        <f>SUM(G5:G25)</f>
        <v>0</v>
      </c>
      <c r="H27" s="2">
        <f>SUM(H5:H25)</f>
        <v>3</v>
      </c>
      <c r="I27" s="2">
        <f>SUM(I5:I25)</f>
        <v>4</v>
      </c>
    </row>
    <row r="28" spans="1:13" x14ac:dyDescent="0.2">
      <c r="D28" s="7"/>
      <c r="E28" s="7"/>
      <c r="I28" s="6"/>
    </row>
    <row r="29" spans="1:13" x14ac:dyDescent="0.2">
      <c r="F29" s="2">
        <f>SUM(F27:I27)</f>
        <v>21</v>
      </c>
      <c r="I29" s="5"/>
    </row>
    <row r="30" spans="1:13" x14ac:dyDescent="0.2">
      <c r="I30" s="8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3:S30"/>
  <sheetViews>
    <sheetView workbookViewId="0">
      <selection activeCell="C7" sqref="C7"/>
    </sheetView>
  </sheetViews>
  <sheetFormatPr defaultRowHeight="12.75" x14ac:dyDescent="0.2"/>
  <cols>
    <col min="1" max="1" width="9.140625" style="2"/>
    <col min="2" max="2" width="3.85546875" style="2" customWidth="1"/>
    <col min="3" max="3" width="19.28515625" style="2" bestFit="1" customWidth="1"/>
    <col min="4" max="4" width="10.7109375" style="2" bestFit="1" customWidth="1"/>
    <col min="5" max="5" width="16.5703125" style="2" bestFit="1" customWidth="1"/>
    <col min="6" max="6" width="9.140625" style="2"/>
    <col min="7" max="7" width="15.7109375" style="2" bestFit="1" customWidth="1"/>
    <col min="8" max="8" width="9.140625" style="2"/>
    <col min="9" max="9" width="12.28515625" style="2" bestFit="1" customWidth="1"/>
    <col min="10" max="10" width="9.140625" style="2"/>
    <col min="11" max="11" width="14" style="2" bestFit="1" customWidth="1"/>
    <col min="12" max="12" width="12.7109375" style="2" bestFit="1" customWidth="1"/>
    <col min="13" max="14" width="9.140625" style="2"/>
    <col min="15" max="15" width="14.85546875" style="2" bestFit="1" customWidth="1"/>
    <col min="16" max="16384" width="9.140625" style="2"/>
  </cols>
  <sheetData>
    <row r="3" spans="2:19" ht="13.5" thickBot="1" x14ac:dyDescent="0.25">
      <c r="R3" t="s">
        <v>60</v>
      </c>
      <c r="S3" s="45">
        <v>1.6180338999999999</v>
      </c>
    </row>
    <row r="4" spans="2:19" ht="13.5" thickBot="1" x14ac:dyDescent="0.25">
      <c r="B4" s="10" t="s">
        <v>8</v>
      </c>
      <c r="C4" s="15" t="s">
        <v>2</v>
      </c>
      <c r="D4" s="11" t="s">
        <v>24</v>
      </c>
      <c r="E4" s="15" t="s">
        <v>66</v>
      </c>
      <c r="F4" s="21" t="s">
        <v>25</v>
      </c>
      <c r="G4" s="21" t="s">
        <v>26</v>
      </c>
      <c r="H4" s="21" t="s">
        <v>27</v>
      </c>
      <c r="I4" s="21" t="s">
        <v>28</v>
      </c>
      <c r="K4" s="34" t="s">
        <v>40</v>
      </c>
      <c r="L4" s="46">
        <f>(((L6^SUM(F5:F25))*(L7^SUM(G5:G25))*(L8^SUM(H5:H25))*(L9^SUM(I5:I25)))^(1/COUNT(B5:B25)))/L6</f>
        <v>0.62138944582356204</v>
      </c>
      <c r="M4" s="46"/>
      <c r="N4" s="48"/>
      <c r="O4" s="34" t="s">
        <v>41</v>
      </c>
      <c r="P4" s="9">
        <f>1-(GEOMEAN(E5:E25)-1)/MAX(D5:D25)</f>
        <v>0.93187425850731009</v>
      </c>
      <c r="Q4" s="47"/>
      <c r="R4" s="1" t="s">
        <v>61</v>
      </c>
      <c r="S4" s="46">
        <f>S3^((3*SUM(F5:F25)+2*SUM(G5:G25)+SUM(H5:H25))/COUNT(B5:B25)-3)</f>
        <v>0.56390405623644524</v>
      </c>
    </row>
    <row r="5" spans="2:19" ht="14.25" customHeight="1" x14ac:dyDescent="0.25">
      <c r="B5" s="16">
        <v>1</v>
      </c>
      <c r="C5" s="12" t="s">
        <v>0</v>
      </c>
      <c r="D5" s="18">
        <v>0</v>
      </c>
      <c r="E5" s="28">
        <f>D5+1</f>
        <v>1</v>
      </c>
      <c r="F5" s="22">
        <f>IF($D5&lt;=$L$13,1,0)</f>
        <v>1</v>
      </c>
      <c r="G5" s="22">
        <f>IF(AND($D5&gt;$L$13,$D5&lt;=$L$14),1,0)</f>
        <v>0</v>
      </c>
      <c r="H5" s="22">
        <f t="shared" ref="H5:H25" si="0">IF(AND($D5&lt;=$L$15,$D5 &gt; $L$14),1,0)</f>
        <v>0</v>
      </c>
      <c r="I5" s="22">
        <f t="shared" ref="I5:I25" si="1">IF($D5 &gt; $L$15,1,0)</f>
        <v>0</v>
      </c>
      <c r="K5" s="23"/>
      <c r="L5" s="23"/>
      <c r="M5" s="23"/>
      <c r="N5"/>
      <c r="O5"/>
      <c r="P5"/>
    </row>
    <row r="6" spans="2:19" ht="15" x14ac:dyDescent="0.25">
      <c r="B6" s="16">
        <v>2</v>
      </c>
      <c r="C6" s="13" t="s">
        <v>3</v>
      </c>
      <c r="D6" s="19">
        <v>0</v>
      </c>
      <c r="E6" s="28">
        <f t="shared" ref="E6:E25" si="2">D6+1</f>
        <v>1</v>
      </c>
      <c r="F6" s="22">
        <f t="shared" ref="F6:F25" si="3">IF($D6&lt;=$L$13,1,0)</f>
        <v>1</v>
      </c>
      <c r="G6" s="22">
        <f t="shared" ref="G6:G25" si="4">IF(AND($D6&gt;$L$13,$D6&lt;=$L$14),1,0)</f>
        <v>0</v>
      </c>
      <c r="H6" s="22">
        <f t="shared" si="0"/>
        <v>0</v>
      </c>
      <c r="I6" s="22">
        <f t="shared" si="1"/>
        <v>0</v>
      </c>
      <c r="K6" s="23" t="s">
        <v>29</v>
      </c>
      <c r="L6" s="23">
        <v>4</v>
      </c>
      <c r="M6" s="23"/>
      <c r="N6"/>
    </row>
    <row r="7" spans="2:19" ht="15.75" customHeight="1" x14ac:dyDescent="0.25">
      <c r="B7" s="16">
        <v>3</v>
      </c>
      <c r="C7" s="13" t="s">
        <v>78</v>
      </c>
      <c r="D7" s="19">
        <v>0</v>
      </c>
      <c r="E7" s="28">
        <f t="shared" si="2"/>
        <v>1</v>
      </c>
      <c r="F7" s="22">
        <f t="shared" si="3"/>
        <v>1</v>
      </c>
      <c r="G7" s="22">
        <f t="shared" si="4"/>
        <v>0</v>
      </c>
      <c r="H7" s="22">
        <f t="shared" si="0"/>
        <v>0</v>
      </c>
      <c r="I7" s="22">
        <f t="shared" si="1"/>
        <v>0</v>
      </c>
      <c r="K7" s="23" t="s">
        <v>30</v>
      </c>
      <c r="L7" s="23">
        <v>3</v>
      </c>
      <c r="M7" s="23"/>
      <c r="N7"/>
      <c r="O7"/>
      <c r="P7"/>
    </row>
    <row r="8" spans="2:19" ht="15.75" customHeight="1" x14ac:dyDescent="0.25">
      <c r="B8" s="16">
        <v>4</v>
      </c>
      <c r="C8" s="13" t="s">
        <v>1</v>
      </c>
      <c r="D8" s="19">
        <v>55</v>
      </c>
      <c r="E8" s="28">
        <f t="shared" si="2"/>
        <v>56</v>
      </c>
      <c r="F8" s="22">
        <f t="shared" si="3"/>
        <v>0</v>
      </c>
      <c r="G8" s="22">
        <f t="shared" si="4"/>
        <v>0</v>
      </c>
      <c r="H8" s="22">
        <f t="shared" si="0"/>
        <v>0</v>
      </c>
      <c r="I8" s="22">
        <f t="shared" si="1"/>
        <v>1</v>
      </c>
      <c r="K8" s="23" t="s">
        <v>31</v>
      </c>
      <c r="L8" s="23">
        <v>2</v>
      </c>
      <c r="M8" s="23"/>
      <c r="N8"/>
      <c r="O8"/>
      <c r="P8"/>
    </row>
    <row r="9" spans="2:19" ht="15" x14ac:dyDescent="0.25">
      <c r="B9" s="16">
        <v>5</v>
      </c>
      <c r="C9" s="13" t="s">
        <v>4</v>
      </c>
      <c r="D9" s="19">
        <v>55</v>
      </c>
      <c r="E9" s="28">
        <f t="shared" si="2"/>
        <v>56</v>
      </c>
      <c r="F9" s="22">
        <f t="shared" si="3"/>
        <v>0</v>
      </c>
      <c r="G9" s="22">
        <f t="shared" si="4"/>
        <v>0</v>
      </c>
      <c r="H9" s="22">
        <f t="shared" si="0"/>
        <v>0</v>
      </c>
      <c r="I9" s="22">
        <f t="shared" si="1"/>
        <v>1</v>
      </c>
      <c r="K9" s="23" t="s">
        <v>32</v>
      </c>
      <c r="L9" s="23">
        <v>1</v>
      </c>
      <c r="M9" s="23"/>
      <c r="N9"/>
      <c r="O9"/>
      <c r="P9"/>
    </row>
    <row r="10" spans="2:19" ht="15" x14ac:dyDescent="0.25">
      <c r="B10" s="16">
        <v>6</v>
      </c>
      <c r="C10" s="13" t="s">
        <v>6</v>
      </c>
      <c r="D10" s="19">
        <v>0</v>
      </c>
      <c r="E10" s="28">
        <f t="shared" si="2"/>
        <v>1</v>
      </c>
      <c r="F10" s="22">
        <f t="shared" si="3"/>
        <v>1</v>
      </c>
      <c r="G10" s="22">
        <f t="shared" si="4"/>
        <v>0</v>
      </c>
      <c r="H10" s="22">
        <f t="shared" si="0"/>
        <v>0</v>
      </c>
      <c r="I10" s="22">
        <f t="shared" si="1"/>
        <v>0</v>
      </c>
      <c r="K10" s="23"/>
      <c r="L10" s="23"/>
      <c r="M10" s="23"/>
      <c r="N10"/>
      <c r="O10"/>
      <c r="P10"/>
    </row>
    <row r="11" spans="2:19" ht="15" x14ac:dyDescent="0.25">
      <c r="B11" s="16">
        <v>7</v>
      </c>
      <c r="C11" s="13" t="s">
        <v>5</v>
      </c>
      <c r="D11" s="19">
        <v>0</v>
      </c>
      <c r="E11" s="28">
        <f t="shared" si="2"/>
        <v>1</v>
      </c>
      <c r="F11" s="22">
        <f t="shared" si="3"/>
        <v>1</v>
      </c>
      <c r="G11" s="22">
        <f t="shared" si="4"/>
        <v>0</v>
      </c>
      <c r="H11" s="22">
        <f t="shared" si="0"/>
        <v>0</v>
      </c>
      <c r="I11" s="22">
        <f t="shared" si="1"/>
        <v>0</v>
      </c>
      <c r="K11" s="23" t="s">
        <v>23</v>
      </c>
      <c r="L11" s="23">
        <f>SUM(L6:L10)</f>
        <v>10</v>
      </c>
      <c r="M11" s="23"/>
      <c r="N11"/>
      <c r="O11"/>
      <c r="P11"/>
    </row>
    <row r="12" spans="2:19" ht="15" x14ac:dyDescent="0.25">
      <c r="B12" s="16">
        <v>8</v>
      </c>
      <c r="C12" s="13" t="s">
        <v>7</v>
      </c>
      <c r="D12" s="19">
        <v>15</v>
      </c>
      <c r="E12" s="28">
        <f t="shared" si="2"/>
        <v>16</v>
      </c>
      <c r="F12" s="22">
        <f t="shared" si="3"/>
        <v>0</v>
      </c>
      <c r="G12" s="22">
        <f t="shared" si="4"/>
        <v>0</v>
      </c>
      <c r="H12" s="22">
        <f t="shared" si="0"/>
        <v>1</v>
      </c>
      <c r="I12" s="22">
        <f t="shared" si="1"/>
        <v>0</v>
      </c>
      <c r="K12"/>
      <c r="L12"/>
      <c r="M12"/>
      <c r="N12"/>
      <c r="O12"/>
      <c r="P12"/>
    </row>
    <row r="13" spans="2:19" ht="15" x14ac:dyDescent="0.25">
      <c r="B13" s="16">
        <v>9</v>
      </c>
      <c r="C13" s="13" t="s">
        <v>20</v>
      </c>
      <c r="D13" s="19">
        <v>30</v>
      </c>
      <c r="E13" s="28">
        <f t="shared" si="2"/>
        <v>31</v>
      </c>
      <c r="F13" s="22">
        <f t="shared" si="3"/>
        <v>0</v>
      </c>
      <c r="G13" s="22">
        <f t="shared" si="4"/>
        <v>0</v>
      </c>
      <c r="H13" s="22">
        <f t="shared" si="0"/>
        <v>0</v>
      </c>
      <c r="I13" s="22">
        <f t="shared" si="1"/>
        <v>1</v>
      </c>
      <c r="K13" s="23" t="s">
        <v>71</v>
      </c>
      <c r="L13">
        <v>1</v>
      </c>
      <c r="M13"/>
      <c r="N13"/>
      <c r="O13"/>
      <c r="P13"/>
    </row>
    <row r="14" spans="2:19" ht="15" x14ac:dyDescent="0.25">
      <c r="B14" s="16">
        <v>10</v>
      </c>
      <c r="C14" s="13" t="s">
        <v>21</v>
      </c>
      <c r="D14" s="19">
        <v>25</v>
      </c>
      <c r="E14" s="28">
        <f t="shared" si="2"/>
        <v>26</v>
      </c>
      <c r="F14" s="22">
        <f t="shared" si="3"/>
        <v>0</v>
      </c>
      <c r="G14" s="22">
        <f t="shared" si="4"/>
        <v>0</v>
      </c>
      <c r="H14" s="22">
        <f t="shared" si="0"/>
        <v>1</v>
      </c>
      <c r="I14" s="22">
        <f t="shared" si="1"/>
        <v>0</v>
      </c>
      <c r="K14" t="s">
        <v>33</v>
      </c>
      <c r="L14">
        <v>9</v>
      </c>
      <c r="M14"/>
      <c r="N14"/>
      <c r="O14"/>
      <c r="P14"/>
    </row>
    <row r="15" spans="2:19" ht="15" x14ac:dyDescent="0.25">
      <c r="B15" s="16">
        <v>11</v>
      </c>
      <c r="C15" s="13" t="s">
        <v>17</v>
      </c>
      <c r="D15" s="19">
        <v>30</v>
      </c>
      <c r="E15" s="28">
        <f t="shared" si="2"/>
        <v>31</v>
      </c>
      <c r="F15" s="22">
        <f t="shared" si="3"/>
        <v>0</v>
      </c>
      <c r="G15" s="22">
        <f t="shared" si="4"/>
        <v>0</v>
      </c>
      <c r="H15" s="22">
        <f t="shared" si="0"/>
        <v>0</v>
      </c>
      <c r="I15" s="22">
        <f t="shared" si="1"/>
        <v>1</v>
      </c>
      <c r="K15" t="s">
        <v>34</v>
      </c>
      <c r="L15">
        <v>26</v>
      </c>
      <c r="M15"/>
      <c r="N15"/>
      <c r="O15"/>
      <c r="P15"/>
    </row>
    <row r="16" spans="2:19" ht="15" x14ac:dyDescent="0.25">
      <c r="B16" s="16">
        <v>12</v>
      </c>
      <c r="C16" s="13" t="s">
        <v>18</v>
      </c>
      <c r="D16" s="19">
        <v>5</v>
      </c>
      <c r="E16" s="28">
        <f t="shared" si="2"/>
        <v>6</v>
      </c>
      <c r="F16" s="22">
        <f t="shared" si="3"/>
        <v>0</v>
      </c>
      <c r="G16" s="22">
        <f t="shared" si="4"/>
        <v>1</v>
      </c>
      <c r="H16" s="22">
        <f t="shared" si="0"/>
        <v>0</v>
      </c>
      <c r="I16" s="22">
        <f t="shared" si="1"/>
        <v>0</v>
      </c>
    </row>
    <row r="17" spans="1:13" ht="15" x14ac:dyDescent="0.25">
      <c r="B17" s="16">
        <v>13</v>
      </c>
      <c r="C17" s="13" t="s">
        <v>19</v>
      </c>
      <c r="D17" s="19">
        <v>0</v>
      </c>
      <c r="E17" s="28">
        <f t="shared" si="2"/>
        <v>1</v>
      </c>
      <c r="F17" s="22">
        <f t="shared" si="3"/>
        <v>1</v>
      </c>
      <c r="G17" s="22">
        <f t="shared" si="4"/>
        <v>0</v>
      </c>
      <c r="H17" s="22">
        <f t="shared" si="0"/>
        <v>0</v>
      </c>
      <c r="I17" s="22">
        <f t="shared" si="1"/>
        <v>0</v>
      </c>
    </row>
    <row r="18" spans="1:13" ht="15" x14ac:dyDescent="0.25">
      <c r="B18" s="16">
        <v>14</v>
      </c>
      <c r="C18" s="13" t="s">
        <v>11</v>
      </c>
      <c r="D18" s="19">
        <v>10</v>
      </c>
      <c r="E18" s="28">
        <f t="shared" si="2"/>
        <v>11</v>
      </c>
      <c r="F18" s="22">
        <f t="shared" si="3"/>
        <v>0</v>
      </c>
      <c r="G18" s="22">
        <f t="shared" si="4"/>
        <v>0</v>
      </c>
      <c r="H18" s="22">
        <f t="shared" si="0"/>
        <v>1</v>
      </c>
      <c r="I18" s="22">
        <f t="shared" si="1"/>
        <v>0</v>
      </c>
    </row>
    <row r="19" spans="1:13" ht="15" x14ac:dyDescent="0.25">
      <c r="B19" s="16">
        <v>15</v>
      </c>
      <c r="C19" s="13" t="s">
        <v>12</v>
      </c>
      <c r="D19" s="19">
        <v>0</v>
      </c>
      <c r="E19" s="28">
        <f t="shared" si="2"/>
        <v>1</v>
      </c>
      <c r="F19" s="22">
        <f t="shared" si="3"/>
        <v>1</v>
      </c>
      <c r="G19" s="22">
        <f t="shared" si="4"/>
        <v>0</v>
      </c>
      <c r="H19" s="22">
        <f t="shared" si="0"/>
        <v>0</v>
      </c>
      <c r="I19" s="22">
        <f t="shared" si="1"/>
        <v>0</v>
      </c>
    </row>
    <row r="20" spans="1:13" ht="15" x14ac:dyDescent="0.25">
      <c r="B20" s="16">
        <v>16</v>
      </c>
      <c r="C20" s="13" t="s">
        <v>13</v>
      </c>
      <c r="D20" s="19">
        <v>15</v>
      </c>
      <c r="E20" s="28">
        <f t="shared" si="2"/>
        <v>16</v>
      </c>
      <c r="F20" s="22">
        <f t="shared" si="3"/>
        <v>0</v>
      </c>
      <c r="G20" s="22">
        <f t="shared" si="4"/>
        <v>0</v>
      </c>
      <c r="H20" s="22">
        <f t="shared" si="0"/>
        <v>1</v>
      </c>
      <c r="I20" s="22">
        <f t="shared" si="1"/>
        <v>0</v>
      </c>
    </row>
    <row r="21" spans="1:13" ht="15" x14ac:dyDescent="0.25">
      <c r="B21" s="16">
        <v>17</v>
      </c>
      <c r="C21" s="13" t="s">
        <v>9</v>
      </c>
      <c r="D21" s="19">
        <v>10</v>
      </c>
      <c r="E21" s="28">
        <f t="shared" si="2"/>
        <v>11</v>
      </c>
      <c r="F21" s="22">
        <f t="shared" si="3"/>
        <v>0</v>
      </c>
      <c r="G21" s="22">
        <f t="shared" si="4"/>
        <v>0</v>
      </c>
      <c r="H21" s="22">
        <f t="shared" si="0"/>
        <v>1</v>
      </c>
      <c r="I21" s="22">
        <f t="shared" si="1"/>
        <v>0</v>
      </c>
    </row>
    <row r="22" spans="1:13" ht="15" x14ac:dyDescent="0.25">
      <c r="B22" s="16">
        <v>18</v>
      </c>
      <c r="C22" s="13" t="s">
        <v>10</v>
      </c>
      <c r="D22" s="19">
        <v>0</v>
      </c>
      <c r="E22" s="28">
        <f t="shared" si="2"/>
        <v>1</v>
      </c>
      <c r="F22" s="22">
        <f t="shared" si="3"/>
        <v>1</v>
      </c>
      <c r="G22" s="22">
        <f t="shared" si="4"/>
        <v>0</v>
      </c>
      <c r="H22" s="22">
        <f t="shared" si="0"/>
        <v>0</v>
      </c>
      <c r="I22" s="22">
        <f t="shared" si="1"/>
        <v>0</v>
      </c>
    </row>
    <row r="23" spans="1:13" ht="15" x14ac:dyDescent="0.25">
      <c r="B23" s="16">
        <v>19</v>
      </c>
      <c r="C23" s="13" t="s">
        <v>15</v>
      </c>
      <c r="D23" s="19">
        <v>0</v>
      </c>
      <c r="E23" s="28">
        <f t="shared" si="2"/>
        <v>1</v>
      </c>
      <c r="F23" s="22">
        <f t="shared" si="3"/>
        <v>1</v>
      </c>
      <c r="G23" s="22">
        <f t="shared" si="4"/>
        <v>0</v>
      </c>
      <c r="H23" s="22">
        <f t="shared" si="0"/>
        <v>0</v>
      </c>
      <c r="I23" s="22">
        <f t="shared" si="1"/>
        <v>0</v>
      </c>
    </row>
    <row r="24" spans="1:13" ht="15" x14ac:dyDescent="0.25">
      <c r="B24" s="16">
        <v>20</v>
      </c>
      <c r="C24" s="13" t="s">
        <v>16</v>
      </c>
      <c r="D24" s="19">
        <v>10</v>
      </c>
      <c r="E24" s="28">
        <f t="shared" si="2"/>
        <v>11</v>
      </c>
      <c r="F24" s="22">
        <f t="shared" si="3"/>
        <v>0</v>
      </c>
      <c r="G24" s="22">
        <f t="shared" si="4"/>
        <v>0</v>
      </c>
      <c r="H24" s="22">
        <f t="shared" si="0"/>
        <v>1</v>
      </c>
      <c r="I24" s="22">
        <f t="shared" si="1"/>
        <v>0</v>
      </c>
    </row>
    <row r="25" spans="1:13" ht="15.75" thickBot="1" x14ac:dyDescent="0.3">
      <c r="B25" s="17">
        <v>21</v>
      </c>
      <c r="C25" s="14" t="s">
        <v>14</v>
      </c>
      <c r="D25" s="20">
        <v>0</v>
      </c>
      <c r="E25" s="33">
        <f t="shared" si="2"/>
        <v>1</v>
      </c>
      <c r="F25" s="24">
        <f t="shared" si="3"/>
        <v>1</v>
      </c>
      <c r="G25" s="24">
        <f t="shared" si="4"/>
        <v>0</v>
      </c>
      <c r="H25" s="24">
        <f t="shared" si="0"/>
        <v>0</v>
      </c>
      <c r="I25" s="24">
        <f t="shared" si="1"/>
        <v>0</v>
      </c>
      <c r="L25" s="2" t="s">
        <v>72</v>
      </c>
      <c r="M25" s="2" t="str">
        <f>IF(COUNT(B5:B25)=SUM(F5:I25),"Passed","Failed")</f>
        <v>Passed</v>
      </c>
    </row>
    <row r="26" spans="1:13" x14ac:dyDescent="0.2">
      <c r="C26" s="3"/>
      <c r="D26" s="4"/>
      <c r="E26" s="4"/>
    </row>
    <row r="27" spans="1:13" x14ac:dyDescent="0.2">
      <c r="A27" s="2" t="s">
        <v>23</v>
      </c>
      <c r="D27" s="2">
        <f>SUM(D5:D25)</f>
        <v>260</v>
      </c>
      <c r="F27" s="2">
        <f>SUM(F5:F25)</f>
        <v>10</v>
      </c>
      <c r="G27" s="2">
        <f>SUM(G5:G25)</f>
        <v>1</v>
      </c>
      <c r="H27" s="2">
        <f>SUM(H5:H25)</f>
        <v>6</v>
      </c>
      <c r="I27" s="2">
        <f>SUM(I5:I25)</f>
        <v>4</v>
      </c>
    </row>
    <row r="28" spans="1:13" x14ac:dyDescent="0.2">
      <c r="D28" s="7"/>
      <c r="E28" s="7"/>
      <c r="I28" s="6"/>
    </row>
    <row r="29" spans="1:13" x14ac:dyDescent="0.2">
      <c r="F29" s="2">
        <f>SUM(F27:I27)</f>
        <v>21</v>
      </c>
      <c r="I29" s="5"/>
    </row>
    <row r="30" spans="1:13" x14ac:dyDescent="0.2">
      <c r="I30" s="8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3:S30"/>
  <sheetViews>
    <sheetView workbookViewId="0">
      <selection activeCell="K37" sqref="K37"/>
    </sheetView>
  </sheetViews>
  <sheetFormatPr defaultRowHeight="12.75" x14ac:dyDescent="0.2"/>
  <cols>
    <col min="1" max="1" width="9.140625" style="2"/>
    <col min="2" max="2" width="3.85546875" style="2" customWidth="1"/>
    <col min="3" max="3" width="19.28515625" style="2" bestFit="1" customWidth="1"/>
    <col min="4" max="4" width="10.7109375" style="2" bestFit="1" customWidth="1"/>
    <col min="5" max="5" width="16.5703125" style="2" bestFit="1" customWidth="1"/>
    <col min="6" max="6" width="9.140625" style="2"/>
    <col min="7" max="7" width="15.7109375" style="2" bestFit="1" customWidth="1"/>
    <col min="8" max="8" width="9.140625" style="2"/>
    <col min="9" max="9" width="12.28515625" style="2" bestFit="1" customWidth="1"/>
    <col min="10" max="10" width="9.140625" style="2"/>
    <col min="11" max="11" width="14" style="2" bestFit="1" customWidth="1"/>
    <col min="12" max="12" width="12.7109375" style="2" bestFit="1" customWidth="1"/>
    <col min="13" max="14" width="9.140625" style="2"/>
    <col min="15" max="15" width="14.85546875" style="2" bestFit="1" customWidth="1"/>
    <col min="16" max="16384" width="9.140625" style="2"/>
  </cols>
  <sheetData>
    <row r="3" spans="2:19" ht="13.5" thickBot="1" x14ac:dyDescent="0.25">
      <c r="R3" t="s">
        <v>60</v>
      </c>
      <c r="S3" s="45">
        <v>1.6180338999999999</v>
      </c>
    </row>
    <row r="4" spans="2:19" ht="13.5" thickBot="1" x14ac:dyDescent="0.25">
      <c r="B4" s="10" t="s">
        <v>8</v>
      </c>
      <c r="C4" s="15" t="s">
        <v>2</v>
      </c>
      <c r="D4" s="11" t="s">
        <v>24</v>
      </c>
      <c r="E4" s="15" t="s">
        <v>66</v>
      </c>
      <c r="F4" s="21" t="s">
        <v>25</v>
      </c>
      <c r="G4" s="21" t="s">
        <v>26</v>
      </c>
      <c r="H4" s="21" t="s">
        <v>27</v>
      </c>
      <c r="I4" s="21" t="s">
        <v>28</v>
      </c>
      <c r="K4" s="34" t="s">
        <v>40</v>
      </c>
      <c r="L4" s="46">
        <f>(((L6^SUM(F5:F25))*(L7^SUM(G5:G25))*(L8^SUM(H5:H25))*(L9^SUM(I5:I25)))^(1/COUNT(B5:B25)))/L6</f>
        <v>0.7229166333819852</v>
      </c>
      <c r="M4" s="46"/>
      <c r="N4" s="48"/>
      <c r="O4" s="34" t="s">
        <v>41</v>
      </c>
      <c r="P4" s="9">
        <f>1-(GEOMEAN(E5:E25)-1)/MAX(D5:D25)</f>
        <v>0.94066895849056475</v>
      </c>
      <c r="Q4" s="47"/>
      <c r="R4" s="1" t="s">
        <v>61</v>
      </c>
      <c r="S4" s="9">
        <f>S3^((3*SUM(F5:F25)+2*SUM(G5:G25)+SUM(H5:H25))/COUNT(B5:B25)-3)</f>
        <v>0.66201488949892562</v>
      </c>
    </row>
    <row r="5" spans="2:19" ht="14.25" customHeight="1" x14ac:dyDescent="0.25">
      <c r="B5" s="16">
        <v>1</v>
      </c>
      <c r="C5" s="12" t="s">
        <v>0</v>
      </c>
      <c r="D5" s="18">
        <v>0</v>
      </c>
      <c r="E5" s="22">
        <f>D5+1</f>
        <v>1</v>
      </c>
      <c r="F5" s="22">
        <f>IF(D5&lt;=$L$13,1,0)</f>
        <v>1</v>
      </c>
      <c r="G5" s="22">
        <f>IF(AND(D5&gt;$L$13,D5&lt;=$L$14),1,0)</f>
        <v>0</v>
      </c>
      <c r="H5" s="22">
        <f t="shared" ref="H5:H25" si="0">IF(AND($D5&lt;=$L$15,$D5 &gt; $L$14),1,0)</f>
        <v>0</v>
      </c>
      <c r="I5" s="22">
        <f t="shared" ref="I5:I25" si="1">IF($D5 &gt; $L$15,1,0)</f>
        <v>0</v>
      </c>
      <c r="K5" s="49"/>
      <c r="L5" s="49"/>
      <c r="M5" s="49"/>
      <c r="N5" s="48"/>
      <c r="O5" s="48"/>
      <c r="P5" s="48"/>
      <c r="Q5" s="47"/>
      <c r="R5" s="47"/>
    </row>
    <row r="6" spans="2:19" ht="15" x14ac:dyDescent="0.25">
      <c r="B6" s="16">
        <v>2</v>
      </c>
      <c r="C6" s="13" t="s">
        <v>3</v>
      </c>
      <c r="D6" s="19">
        <v>0</v>
      </c>
      <c r="E6" s="22">
        <f t="shared" ref="E6:E25" si="2">D6+1</f>
        <v>1</v>
      </c>
      <c r="F6" s="22">
        <f t="shared" ref="F6:F25" si="3">IF(D6&lt;=$L$13,1,0)</f>
        <v>1</v>
      </c>
      <c r="G6" s="22">
        <f t="shared" ref="G6:G25" si="4">IF(AND(D6&gt;$L$13,$D6&lt;=$L$14),1,0)</f>
        <v>0</v>
      </c>
      <c r="H6" s="22">
        <f t="shared" si="0"/>
        <v>0</v>
      </c>
      <c r="I6" s="22">
        <f t="shared" si="1"/>
        <v>0</v>
      </c>
      <c r="K6" s="23" t="s">
        <v>29</v>
      </c>
      <c r="L6" s="23">
        <v>4</v>
      </c>
      <c r="M6" s="23"/>
      <c r="N6"/>
    </row>
    <row r="7" spans="2:19" ht="15.75" customHeight="1" x14ac:dyDescent="0.25">
      <c r="B7" s="16">
        <v>3</v>
      </c>
      <c r="C7" s="13" t="s">
        <v>78</v>
      </c>
      <c r="D7" s="19">
        <v>0</v>
      </c>
      <c r="E7" s="22">
        <f t="shared" si="2"/>
        <v>1</v>
      </c>
      <c r="F7" s="22">
        <f t="shared" si="3"/>
        <v>1</v>
      </c>
      <c r="G7" s="22">
        <f t="shared" si="4"/>
        <v>0</v>
      </c>
      <c r="H7" s="22">
        <f t="shared" si="0"/>
        <v>0</v>
      </c>
      <c r="I7" s="22">
        <f t="shared" si="1"/>
        <v>0</v>
      </c>
      <c r="K7" s="23" t="s">
        <v>30</v>
      </c>
      <c r="L7" s="23">
        <v>3</v>
      </c>
      <c r="M7" s="23"/>
      <c r="N7"/>
      <c r="O7"/>
      <c r="P7"/>
    </row>
    <row r="8" spans="2:19" ht="15.75" customHeight="1" x14ac:dyDescent="0.25">
      <c r="B8" s="16">
        <v>4</v>
      </c>
      <c r="C8" s="13" t="s">
        <v>1</v>
      </c>
      <c r="D8" s="19">
        <v>35</v>
      </c>
      <c r="E8" s="22">
        <f t="shared" si="2"/>
        <v>36</v>
      </c>
      <c r="F8" s="22">
        <f t="shared" si="3"/>
        <v>0</v>
      </c>
      <c r="G8" s="22">
        <f t="shared" si="4"/>
        <v>0</v>
      </c>
      <c r="H8" s="22">
        <f t="shared" si="0"/>
        <v>0</v>
      </c>
      <c r="I8" s="22">
        <f t="shared" si="1"/>
        <v>1</v>
      </c>
      <c r="K8" s="23" t="s">
        <v>31</v>
      </c>
      <c r="L8" s="23">
        <v>2</v>
      </c>
      <c r="M8" s="23"/>
      <c r="N8"/>
      <c r="O8"/>
      <c r="P8"/>
    </row>
    <row r="9" spans="2:19" ht="15" x14ac:dyDescent="0.25">
      <c r="B9" s="16">
        <v>5</v>
      </c>
      <c r="C9" s="13" t="s">
        <v>4</v>
      </c>
      <c r="D9" s="19">
        <v>35</v>
      </c>
      <c r="E9" s="22">
        <f t="shared" si="2"/>
        <v>36</v>
      </c>
      <c r="F9" s="22">
        <f t="shared" si="3"/>
        <v>0</v>
      </c>
      <c r="G9" s="22">
        <f t="shared" si="4"/>
        <v>0</v>
      </c>
      <c r="H9" s="22">
        <f t="shared" si="0"/>
        <v>0</v>
      </c>
      <c r="I9" s="22">
        <f t="shared" si="1"/>
        <v>1</v>
      </c>
      <c r="K9" s="23" t="s">
        <v>32</v>
      </c>
      <c r="L9" s="23">
        <v>1</v>
      </c>
      <c r="M9" s="23"/>
      <c r="N9"/>
      <c r="O9"/>
      <c r="P9"/>
    </row>
    <row r="10" spans="2:19" ht="15" x14ac:dyDescent="0.25">
      <c r="B10" s="16">
        <v>6</v>
      </c>
      <c r="C10" s="13" t="s">
        <v>6</v>
      </c>
      <c r="D10" s="19">
        <v>0</v>
      </c>
      <c r="E10" s="22">
        <f t="shared" si="2"/>
        <v>1</v>
      </c>
      <c r="F10" s="22">
        <f t="shared" si="3"/>
        <v>1</v>
      </c>
      <c r="G10" s="22">
        <f t="shared" si="4"/>
        <v>0</v>
      </c>
      <c r="H10" s="22">
        <f t="shared" si="0"/>
        <v>0</v>
      </c>
      <c r="I10" s="22">
        <f t="shared" si="1"/>
        <v>0</v>
      </c>
      <c r="K10" s="23"/>
      <c r="L10" s="23"/>
      <c r="M10" s="23"/>
      <c r="N10"/>
      <c r="O10"/>
      <c r="P10"/>
    </row>
    <row r="11" spans="2:19" ht="15" x14ac:dyDescent="0.25">
      <c r="B11" s="16">
        <v>7</v>
      </c>
      <c r="C11" s="13" t="s">
        <v>5</v>
      </c>
      <c r="D11" s="19">
        <v>0</v>
      </c>
      <c r="E11" s="22">
        <f t="shared" si="2"/>
        <v>1</v>
      </c>
      <c r="F11" s="22">
        <f t="shared" si="3"/>
        <v>1</v>
      </c>
      <c r="G11" s="22">
        <f t="shared" si="4"/>
        <v>0</v>
      </c>
      <c r="H11" s="22">
        <f t="shared" si="0"/>
        <v>0</v>
      </c>
      <c r="I11" s="22">
        <f t="shared" si="1"/>
        <v>0</v>
      </c>
      <c r="K11" s="23" t="s">
        <v>23</v>
      </c>
      <c r="L11" s="23">
        <f>SUM(L6:L10)</f>
        <v>10</v>
      </c>
      <c r="M11" s="23"/>
      <c r="N11"/>
      <c r="O11"/>
      <c r="P11"/>
    </row>
    <row r="12" spans="2:19" ht="15" x14ac:dyDescent="0.25">
      <c r="B12" s="16">
        <v>8</v>
      </c>
      <c r="C12" s="13" t="s">
        <v>7</v>
      </c>
      <c r="D12" s="19">
        <v>10</v>
      </c>
      <c r="E12" s="22">
        <f t="shared" si="2"/>
        <v>11</v>
      </c>
      <c r="F12" s="22">
        <f t="shared" si="3"/>
        <v>0</v>
      </c>
      <c r="G12" s="22">
        <f t="shared" si="4"/>
        <v>0</v>
      </c>
      <c r="H12" s="22">
        <f t="shared" si="0"/>
        <v>1</v>
      </c>
      <c r="I12" s="22">
        <f t="shared" si="1"/>
        <v>0</v>
      </c>
      <c r="K12"/>
      <c r="L12"/>
      <c r="M12"/>
      <c r="N12"/>
      <c r="O12"/>
      <c r="P12"/>
    </row>
    <row r="13" spans="2:19" ht="15" x14ac:dyDescent="0.25">
      <c r="B13" s="16">
        <v>9</v>
      </c>
      <c r="C13" s="13" t="s">
        <v>20</v>
      </c>
      <c r="D13" s="19">
        <v>10</v>
      </c>
      <c r="E13" s="22">
        <f t="shared" si="2"/>
        <v>11</v>
      </c>
      <c r="F13" s="22">
        <f t="shared" si="3"/>
        <v>0</v>
      </c>
      <c r="G13" s="22">
        <f t="shared" si="4"/>
        <v>0</v>
      </c>
      <c r="H13" s="22">
        <f t="shared" si="0"/>
        <v>1</v>
      </c>
      <c r="I13" s="22">
        <f t="shared" si="1"/>
        <v>0</v>
      </c>
      <c r="K13" s="23" t="s">
        <v>71</v>
      </c>
      <c r="L13">
        <v>1</v>
      </c>
      <c r="M13"/>
      <c r="N13"/>
      <c r="O13"/>
      <c r="P13"/>
    </row>
    <row r="14" spans="2:19" ht="15" x14ac:dyDescent="0.25">
      <c r="B14" s="16">
        <v>10</v>
      </c>
      <c r="C14" s="13" t="s">
        <v>21</v>
      </c>
      <c r="D14" s="19">
        <v>10</v>
      </c>
      <c r="E14" s="22">
        <f t="shared" si="2"/>
        <v>11</v>
      </c>
      <c r="F14" s="22">
        <f t="shared" si="3"/>
        <v>0</v>
      </c>
      <c r="G14" s="22">
        <f t="shared" si="4"/>
        <v>0</v>
      </c>
      <c r="H14" s="22">
        <f t="shared" si="0"/>
        <v>1</v>
      </c>
      <c r="I14" s="22">
        <f t="shared" si="1"/>
        <v>0</v>
      </c>
      <c r="K14" t="s">
        <v>33</v>
      </c>
      <c r="L14">
        <v>9</v>
      </c>
      <c r="M14"/>
      <c r="N14"/>
      <c r="O14"/>
      <c r="P14"/>
    </row>
    <row r="15" spans="2:19" ht="15" x14ac:dyDescent="0.25">
      <c r="B15" s="16">
        <v>11</v>
      </c>
      <c r="C15" s="13" t="s">
        <v>17</v>
      </c>
      <c r="D15" s="19">
        <v>10</v>
      </c>
      <c r="E15" s="22">
        <f t="shared" si="2"/>
        <v>11</v>
      </c>
      <c r="F15" s="22">
        <f t="shared" si="3"/>
        <v>0</v>
      </c>
      <c r="G15" s="22">
        <f t="shared" si="4"/>
        <v>0</v>
      </c>
      <c r="H15" s="22">
        <f t="shared" si="0"/>
        <v>1</v>
      </c>
      <c r="I15" s="22">
        <f t="shared" si="1"/>
        <v>0</v>
      </c>
      <c r="K15" t="s">
        <v>34</v>
      </c>
      <c r="L15">
        <v>26</v>
      </c>
      <c r="M15"/>
      <c r="N15"/>
      <c r="O15"/>
      <c r="P15"/>
    </row>
    <row r="16" spans="2:19" ht="15" x14ac:dyDescent="0.25">
      <c r="B16" s="16">
        <v>12</v>
      </c>
      <c r="C16" s="13" t="s">
        <v>18</v>
      </c>
      <c r="D16" s="19">
        <v>0</v>
      </c>
      <c r="E16" s="22">
        <f t="shared" si="2"/>
        <v>1</v>
      </c>
      <c r="F16" s="22">
        <f t="shared" si="3"/>
        <v>1</v>
      </c>
      <c r="G16" s="22">
        <f t="shared" si="4"/>
        <v>0</v>
      </c>
      <c r="H16" s="22">
        <f t="shared" si="0"/>
        <v>0</v>
      </c>
      <c r="I16" s="22">
        <f t="shared" si="1"/>
        <v>0</v>
      </c>
    </row>
    <row r="17" spans="1:13" ht="15" x14ac:dyDescent="0.25">
      <c r="B17" s="16">
        <v>13</v>
      </c>
      <c r="C17" s="13" t="s">
        <v>19</v>
      </c>
      <c r="D17" s="19">
        <v>5</v>
      </c>
      <c r="E17" s="22">
        <f t="shared" si="2"/>
        <v>6</v>
      </c>
      <c r="F17" s="22">
        <f t="shared" si="3"/>
        <v>0</v>
      </c>
      <c r="G17" s="22">
        <f t="shared" si="4"/>
        <v>1</v>
      </c>
      <c r="H17" s="22">
        <f t="shared" si="0"/>
        <v>0</v>
      </c>
      <c r="I17" s="22">
        <f t="shared" si="1"/>
        <v>0</v>
      </c>
    </row>
    <row r="18" spans="1:13" ht="15" x14ac:dyDescent="0.25">
      <c r="B18" s="16">
        <v>14</v>
      </c>
      <c r="C18" s="13" t="s">
        <v>11</v>
      </c>
      <c r="D18" s="19">
        <v>5</v>
      </c>
      <c r="E18" s="22">
        <f t="shared" si="2"/>
        <v>6</v>
      </c>
      <c r="F18" s="22">
        <f t="shared" si="3"/>
        <v>0</v>
      </c>
      <c r="G18" s="22">
        <f t="shared" si="4"/>
        <v>1</v>
      </c>
      <c r="H18" s="22">
        <f t="shared" si="0"/>
        <v>0</v>
      </c>
      <c r="I18" s="22">
        <f t="shared" si="1"/>
        <v>0</v>
      </c>
    </row>
    <row r="19" spans="1:13" ht="15" x14ac:dyDescent="0.25">
      <c r="B19" s="16">
        <v>15</v>
      </c>
      <c r="C19" s="13" t="s">
        <v>12</v>
      </c>
      <c r="D19" s="19">
        <v>0</v>
      </c>
      <c r="E19" s="22">
        <f t="shared" si="2"/>
        <v>1</v>
      </c>
      <c r="F19" s="22">
        <f t="shared" si="3"/>
        <v>1</v>
      </c>
      <c r="G19" s="22">
        <f t="shared" si="4"/>
        <v>0</v>
      </c>
      <c r="H19" s="22">
        <f t="shared" si="0"/>
        <v>0</v>
      </c>
      <c r="I19" s="22">
        <f t="shared" si="1"/>
        <v>0</v>
      </c>
    </row>
    <row r="20" spans="1:13" ht="15" x14ac:dyDescent="0.25">
      <c r="B20" s="16">
        <v>16</v>
      </c>
      <c r="C20" s="13" t="s">
        <v>13</v>
      </c>
      <c r="D20" s="19">
        <v>25</v>
      </c>
      <c r="E20" s="22">
        <f t="shared" si="2"/>
        <v>26</v>
      </c>
      <c r="F20" s="22">
        <f t="shared" si="3"/>
        <v>0</v>
      </c>
      <c r="G20" s="22">
        <f t="shared" si="4"/>
        <v>0</v>
      </c>
      <c r="H20" s="22">
        <f t="shared" si="0"/>
        <v>1</v>
      </c>
      <c r="I20" s="22">
        <f t="shared" si="1"/>
        <v>0</v>
      </c>
    </row>
    <row r="21" spans="1:13" ht="15" x14ac:dyDescent="0.25">
      <c r="B21" s="16">
        <v>17</v>
      </c>
      <c r="C21" s="13" t="s">
        <v>9</v>
      </c>
      <c r="D21" s="19">
        <v>0</v>
      </c>
      <c r="E21" s="22">
        <f t="shared" si="2"/>
        <v>1</v>
      </c>
      <c r="F21" s="22">
        <f t="shared" si="3"/>
        <v>1</v>
      </c>
      <c r="G21" s="22">
        <f t="shared" si="4"/>
        <v>0</v>
      </c>
      <c r="H21" s="22">
        <f t="shared" si="0"/>
        <v>0</v>
      </c>
      <c r="I21" s="22">
        <f t="shared" si="1"/>
        <v>0</v>
      </c>
    </row>
    <row r="22" spans="1:13" ht="15" x14ac:dyDescent="0.25">
      <c r="B22" s="16">
        <v>18</v>
      </c>
      <c r="C22" s="13" t="s">
        <v>10</v>
      </c>
      <c r="D22" s="19">
        <v>0</v>
      </c>
      <c r="E22" s="22">
        <f t="shared" si="2"/>
        <v>1</v>
      </c>
      <c r="F22" s="22">
        <f t="shared" si="3"/>
        <v>1</v>
      </c>
      <c r="G22" s="22">
        <f t="shared" si="4"/>
        <v>0</v>
      </c>
      <c r="H22" s="22">
        <f t="shared" si="0"/>
        <v>0</v>
      </c>
      <c r="I22" s="22">
        <f t="shared" si="1"/>
        <v>0</v>
      </c>
    </row>
    <row r="23" spans="1:13" ht="15" x14ac:dyDescent="0.25">
      <c r="B23" s="16">
        <v>19</v>
      </c>
      <c r="C23" s="13" t="s">
        <v>15</v>
      </c>
      <c r="D23" s="19">
        <v>0</v>
      </c>
      <c r="E23" s="22">
        <f t="shared" si="2"/>
        <v>1</v>
      </c>
      <c r="F23" s="22">
        <f t="shared" si="3"/>
        <v>1</v>
      </c>
      <c r="G23" s="22">
        <f t="shared" si="4"/>
        <v>0</v>
      </c>
      <c r="H23" s="22">
        <f t="shared" si="0"/>
        <v>0</v>
      </c>
      <c r="I23" s="22">
        <f t="shared" si="1"/>
        <v>0</v>
      </c>
    </row>
    <row r="24" spans="1:13" ht="15" x14ac:dyDescent="0.25">
      <c r="B24" s="16">
        <v>20</v>
      </c>
      <c r="C24" s="13" t="s">
        <v>16</v>
      </c>
      <c r="D24" s="19">
        <v>0</v>
      </c>
      <c r="E24" s="22">
        <f t="shared" si="2"/>
        <v>1</v>
      </c>
      <c r="F24" s="22">
        <f t="shared" si="3"/>
        <v>1</v>
      </c>
      <c r="G24" s="22">
        <f t="shared" si="4"/>
        <v>0</v>
      </c>
      <c r="H24" s="22">
        <f t="shared" si="0"/>
        <v>0</v>
      </c>
      <c r="I24" s="22">
        <f t="shared" si="1"/>
        <v>0</v>
      </c>
    </row>
    <row r="25" spans="1:13" ht="15.75" thickBot="1" x14ac:dyDescent="0.3">
      <c r="B25" s="17">
        <v>21</v>
      </c>
      <c r="C25" s="14" t="s">
        <v>14</v>
      </c>
      <c r="D25" s="20">
        <v>0</v>
      </c>
      <c r="E25" s="24">
        <f t="shared" si="2"/>
        <v>1</v>
      </c>
      <c r="F25" s="24">
        <f t="shared" si="3"/>
        <v>1</v>
      </c>
      <c r="G25" s="24">
        <f t="shared" si="4"/>
        <v>0</v>
      </c>
      <c r="H25" s="24">
        <f t="shared" si="0"/>
        <v>0</v>
      </c>
      <c r="I25" s="24">
        <f t="shared" si="1"/>
        <v>0</v>
      </c>
      <c r="L25" s="2" t="s">
        <v>72</v>
      </c>
      <c r="M25" s="2" t="str">
        <f>IF(COUNT(B5:B25)=SUM(F5:I25),"Passed","Failed")</f>
        <v>Passed</v>
      </c>
    </row>
    <row r="26" spans="1:13" x14ac:dyDescent="0.2">
      <c r="C26" s="3"/>
      <c r="D26" s="4"/>
      <c r="E26" s="4"/>
    </row>
    <row r="27" spans="1:13" x14ac:dyDescent="0.2">
      <c r="A27" s="2" t="s">
        <v>23</v>
      </c>
      <c r="D27" s="2">
        <f>SUM(D5:D25)</f>
        <v>145</v>
      </c>
      <c r="F27" s="2">
        <f>SUM(F5:F25)</f>
        <v>12</v>
      </c>
      <c r="G27" s="2">
        <f>SUM(G5:G25)</f>
        <v>2</v>
      </c>
      <c r="H27" s="2">
        <f>SUM(H5:H25)</f>
        <v>5</v>
      </c>
      <c r="I27" s="2">
        <f>SUM(I5:I25)</f>
        <v>2</v>
      </c>
    </row>
    <row r="28" spans="1:13" x14ac:dyDescent="0.2">
      <c r="D28" s="7"/>
      <c r="E28" s="7"/>
      <c r="I28" s="6"/>
    </row>
    <row r="29" spans="1:13" x14ac:dyDescent="0.2">
      <c r="F29" s="2">
        <f>SUM(F27:I27)</f>
        <v>21</v>
      </c>
      <c r="I29" s="5"/>
    </row>
    <row r="30" spans="1:13" x14ac:dyDescent="0.2">
      <c r="I30" s="8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3:S32"/>
  <sheetViews>
    <sheetView workbookViewId="0">
      <selection activeCell="C7" sqref="C7"/>
    </sheetView>
  </sheetViews>
  <sheetFormatPr defaultRowHeight="12.75" x14ac:dyDescent="0.2"/>
  <cols>
    <col min="1" max="1" width="9.140625" style="2"/>
    <col min="2" max="2" width="3.85546875" style="2" customWidth="1"/>
    <col min="3" max="3" width="19.28515625" style="2" bestFit="1" customWidth="1"/>
    <col min="4" max="4" width="10.7109375" style="2" bestFit="1" customWidth="1"/>
    <col min="5" max="5" width="16.5703125" style="2" bestFit="1" customWidth="1"/>
    <col min="6" max="6" width="9.140625" style="2"/>
    <col min="7" max="7" width="15.7109375" style="2" bestFit="1" customWidth="1"/>
    <col min="8" max="8" width="9.140625" style="2"/>
    <col min="9" max="9" width="12.28515625" style="2" bestFit="1" customWidth="1"/>
    <col min="10" max="10" width="9.140625" style="2"/>
    <col min="11" max="11" width="14" style="2" bestFit="1" customWidth="1"/>
    <col min="12" max="12" width="12.7109375" style="2" bestFit="1" customWidth="1"/>
    <col min="13" max="14" width="9.140625" style="2"/>
    <col min="15" max="15" width="14.85546875" style="2" bestFit="1" customWidth="1"/>
    <col min="16" max="17" width="9.140625" style="2"/>
    <col min="18" max="18" width="18.28515625" style="2" bestFit="1" customWidth="1"/>
    <col min="19" max="16384" width="9.140625" style="2"/>
  </cols>
  <sheetData>
    <row r="3" spans="2:19" ht="13.5" thickBot="1" x14ac:dyDescent="0.25">
      <c r="R3" t="s">
        <v>60</v>
      </c>
      <c r="S3" s="45">
        <v>1.6180338999999999</v>
      </c>
    </row>
    <row r="4" spans="2:19" ht="13.5" thickBot="1" x14ac:dyDescent="0.25">
      <c r="B4" s="10" t="s">
        <v>8</v>
      </c>
      <c r="C4" s="15" t="s">
        <v>2</v>
      </c>
      <c r="D4" s="11" t="s">
        <v>24</v>
      </c>
      <c r="E4" s="15" t="s">
        <v>66</v>
      </c>
      <c r="F4" s="21" t="s">
        <v>25</v>
      </c>
      <c r="G4" s="21" t="s">
        <v>26</v>
      </c>
      <c r="H4" s="21" t="s">
        <v>27</v>
      </c>
      <c r="I4" s="21" t="s">
        <v>28</v>
      </c>
      <c r="K4" s="34" t="s">
        <v>40</v>
      </c>
      <c r="L4" s="46">
        <f>(((L6^SUM(F5:F27))*(L7^SUM(G5:G27))*(L8^SUM(H5:H27))*(L9^SUM(I5:I27)))^(1/COUNT(B5:B27)))/L6</f>
        <v>0.71784244258472529</v>
      </c>
      <c r="M4" s="46"/>
      <c r="N4" s="48"/>
      <c r="O4" s="34" t="s">
        <v>41</v>
      </c>
      <c r="P4" s="9">
        <f>1-(GEOMEAN(E5:E27)-1)/MAX(D5:D27)</f>
        <v>0.92796408280921128</v>
      </c>
      <c r="Q4" s="47"/>
      <c r="R4" s="1" t="s">
        <v>61</v>
      </c>
      <c r="S4" s="46">
        <f>S3^((3*SUM(F5:F27)+2*SUM(G5:G27)+SUM(H5:H27))/COUNT(B5:B27)-3)</f>
        <v>0.64444405219186096</v>
      </c>
    </row>
    <row r="5" spans="2:19" ht="14.25" customHeight="1" x14ac:dyDescent="0.25">
      <c r="B5" s="16">
        <v>1</v>
      </c>
      <c r="C5" s="12" t="s">
        <v>0</v>
      </c>
      <c r="D5" s="18">
        <v>0</v>
      </c>
      <c r="E5" s="28">
        <f>D5+1</f>
        <v>1</v>
      </c>
      <c r="F5" s="22">
        <f>IF($D5&lt;=$L$13,1,0)</f>
        <v>1</v>
      </c>
      <c r="G5" s="22">
        <f>IF(AND($D5&gt;$L$13,$D5&lt;=$L$14),1,0)</f>
        <v>0</v>
      </c>
      <c r="H5" s="22">
        <f t="shared" ref="H5:H27" si="0">IF(AND($D5&lt;=$L$15,$D5 &gt; $L$14),1,0)</f>
        <v>0</v>
      </c>
      <c r="I5" s="22">
        <f t="shared" ref="I5:I27" si="1">IF($D5 &gt; $L$15,1,0)</f>
        <v>0</v>
      </c>
      <c r="K5" s="23"/>
      <c r="L5" s="23"/>
      <c r="M5" s="23"/>
      <c r="N5"/>
      <c r="O5"/>
      <c r="P5"/>
    </row>
    <row r="6" spans="2:19" ht="15" x14ac:dyDescent="0.25">
      <c r="B6" s="16">
        <v>2</v>
      </c>
      <c r="C6" s="13" t="s">
        <v>3</v>
      </c>
      <c r="D6" s="18">
        <v>0</v>
      </c>
      <c r="E6" s="28">
        <f t="shared" ref="E6:E27" si="2">D6+1</f>
        <v>1</v>
      </c>
      <c r="F6" s="22">
        <f t="shared" ref="F6:F27" si="3">IF($D6&lt;=$L$13,1,0)</f>
        <v>1</v>
      </c>
      <c r="G6" s="22">
        <f t="shared" ref="G6:G27" si="4">IF(AND($D6&gt;$L$13,$D6&lt;=$L$14),1,0)</f>
        <v>0</v>
      </c>
      <c r="H6" s="22">
        <f t="shared" si="0"/>
        <v>0</v>
      </c>
      <c r="I6" s="22">
        <f t="shared" si="1"/>
        <v>0</v>
      </c>
      <c r="K6" s="23" t="s">
        <v>29</v>
      </c>
      <c r="L6" s="23">
        <v>4</v>
      </c>
      <c r="M6" s="23"/>
      <c r="N6"/>
    </row>
    <row r="7" spans="2:19" ht="15.75" customHeight="1" x14ac:dyDescent="0.25">
      <c r="B7" s="16">
        <v>3</v>
      </c>
      <c r="C7" s="13" t="s">
        <v>78</v>
      </c>
      <c r="D7" s="18">
        <v>0</v>
      </c>
      <c r="E7" s="28">
        <f t="shared" si="2"/>
        <v>1</v>
      </c>
      <c r="F7" s="22">
        <f t="shared" si="3"/>
        <v>1</v>
      </c>
      <c r="G7" s="22">
        <f t="shared" si="4"/>
        <v>0</v>
      </c>
      <c r="H7" s="22">
        <f t="shared" si="0"/>
        <v>0</v>
      </c>
      <c r="I7" s="22">
        <f t="shared" si="1"/>
        <v>0</v>
      </c>
      <c r="K7" s="23" t="s">
        <v>30</v>
      </c>
      <c r="L7" s="23">
        <v>3</v>
      </c>
      <c r="M7" s="23"/>
      <c r="N7"/>
      <c r="O7"/>
      <c r="P7"/>
    </row>
    <row r="8" spans="2:19" ht="15.75" customHeight="1" x14ac:dyDescent="0.25">
      <c r="B8" s="16">
        <v>4</v>
      </c>
      <c r="C8" s="13" t="s">
        <v>1</v>
      </c>
      <c r="D8" s="18">
        <v>20</v>
      </c>
      <c r="E8" s="28">
        <f t="shared" si="2"/>
        <v>21</v>
      </c>
      <c r="F8" s="22">
        <f t="shared" si="3"/>
        <v>0</v>
      </c>
      <c r="G8" s="22">
        <f t="shared" si="4"/>
        <v>0</v>
      </c>
      <c r="H8" s="22">
        <f t="shared" si="0"/>
        <v>1</v>
      </c>
      <c r="I8" s="22">
        <f t="shared" si="1"/>
        <v>0</v>
      </c>
      <c r="K8" s="23" t="s">
        <v>31</v>
      </c>
      <c r="L8" s="23">
        <v>2</v>
      </c>
      <c r="M8" s="23"/>
      <c r="N8"/>
      <c r="O8"/>
      <c r="P8"/>
    </row>
    <row r="9" spans="2:19" ht="15" x14ac:dyDescent="0.25">
      <c r="B9" s="16">
        <v>5</v>
      </c>
      <c r="C9" s="13" t="s">
        <v>4</v>
      </c>
      <c r="D9" s="18">
        <v>20</v>
      </c>
      <c r="E9" s="28">
        <f t="shared" si="2"/>
        <v>21</v>
      </c>
      <c r="F9" s="22">
        <f t="shared" si="3"/>
        <v>0</v>
      </c>
      <c r="G9" s="22">
        <f t="shared" si="4"/>
        <v>0</v>
      </c>
      <c r="H9" s="22">
        <f t="shared" si="0"/>
        <v>1</v>
      </c>
      <c r="I9" s="22">
        <f t="shared" si="1"/>
        <v>0</v>
      </c>
      <c r="K9" s="23" t="s">
        <v>32</v>
      </c>
      <c r="L9" s="23">
        <v>1</v>
      </c>
      <c r="M9" s="23"/>
      <c r="N9"/>
      <c r="O9"/>
      <c r="P9"/>
    </row>
    <row r="10" spans="2:19" ht="15" x14ac:dyDescent="0.25">
      <c r="B10" s="16">
        <v>6</v>
      </c>
      <c r="C10" s="13" t="s">
        <v>6</v>
      </c>
      <c r="D10" s="18">
        <v>0</v>
      </c>
      <c r="E10" s="28">
        <f t="shared" si="2"/>
        <v>1</v>
      </c>
      <c r="F10" s="22">
        <f t="shared" si="3"/>
        <v>1</v>
      </c>
      <c r="G10" s="22">
        <f t="shared" si="4"/>
        <v>0</v>
      </c>
      <c r="H10" s="22">
        <f t="shared" si="0"/>
        <v>0</v>
      </c>
      <c r="I10" s="22">
        <f t="shared" si="1"/>
        <v>0</v>
      </c>
      <c r="K10" s="23"/>
      <c r="L10" s="23"/>
      <c r="M10" s="23"/>
      <c r="N10"/>
      <c r="O10"/>
      <c r="P10"/>
    </row>
    <row r="11" spans="2:19" ht="15" x14ac:dyDescent="0.25">
      <c r="B11" s="16">
        <v>7</v>
      </c>
      <c r="C11" s="13" t="s">
        <v>5</v>
      </c>
      <c r="D11" s="18">
        <v>0</v>
      </c>
      <c r="E11" s="28">
        <f t="shared" si="2"/>
        <v>1</v>
      </c>
      <c r="F11" s="22">
        <f t="shared" si="3"/>
        <v>1</v>
      </c>
      <c r="G11" s="22">
        <f t="shared" si="4"/>
        <v>0</v>
      </c>
      <c r="H11" s="22">
        <f t="shared" si="0"/>
        <v>0</v>
      </c>
      <c r="I11" s="22">
        <f t="shared" si="1"/>
        <v>0</v>
      </c>
      <c r="K11" s="23" t="s">
        <v>23</v>
      </c>
      <c r="L11" s="23">
        <f>SUM(L6:L10)</f>
        <v>10</v>
      </c>
      <c r="M11" s="23"/>
      <c r="N11"/>
      <c r="O11"/>
      <c r="P11"/>
    </row>
    <row r="12" spans="2:19" ht="15" x14ac:dyDescent="0.25">
      <c r="B12" s="16">
        <v>8</v>
      </c>
      <c r="C12" s="13" t="s">
        <v>7</v>
      </c>
      <c r="D12" s="18">
        <v>10</v>
      </c>
      <c r="E12" s="28">
        <f t="shared" si="2"/>
        <v>11</v>
      </c>
      <c r="F12" s="22">
        <f t="shared" si="3"/>
        <v>0</v>
      </c>
      <c r="G12" s="22">
        <f t="shared" si="4"/>
        <v>0</v>
      </c>
      <c r="H12" s="22">
        <f t="shared" si="0"/>
        <v>1</v>
      </c>
      <c r="I12" s="22">
        <f t="shared" si="1"/>
        <v>0</v>
      </c>
      <c r="K12"/>
      <c r="L12"/>
      <c r="M12"/>
      <c r="N12"/>
      <c r="O12"/>
      <c r="P12"/>
    </row>
    <row r="13" spans="2:19" ht="15" x14ac:dyDescent="0.25">
      <c r="B13" s="16">
        <v>9</v>
      </c>
      <c r="C13" s="13" t="s">
        <v>20</v>
      </c>
      <c r="D13" s="18">
        <v>0</v>
      </c>
      <c r="E13" s="28">
        <f t="shared" si="2"/>
        <v>1</v>
      </c>
      <c r="F13" s="22">
        <f t="shared" si="3"/>
        <v>1</v>
      </c>
      <c r="G13" s="22">
        <f t="shared" si="4"/>
        <v>0</v>
      </c>
      <c r="H13" s="22">
        <f t="shared" si="0"/>
        <v>0</v>
      </c>
      <c r="I13" s="22">
        <f t="shared" si="1"/>
        <v>0</v>
      </c>
      <c r="K13" s="23" t="s">
        <v>71</v>
      </c>
      <c r="L13">
        <v>5</v>
      </c>
      <c r="M13"/>
      <c r="N13"/>
      <c r="O13"/>
      <c r="P13"/>
    </row>
    <row r="14" spans="2:19" ht="15" x14ac:dyDescent="0.25">
      <c r="B14" s="16">
        <v>10</v>
      </c>
      <c r="C14" s="13" t="s">
        <v>21</v>
      </c>
      <c r="D14" s="18">
        <v>10</v>
      </c>
      <c r="E14" s="28">
        <f t="shared" si="2"/>
        <v>11</v>
      </c>
      <c r="F14" s="22">
        <f t="shared" si="3"/>
        <v>0</v>
      </c>
      <c r="G14" s="22">
        <f t="shared" si="4"/>
        <v>0</v>
      </c>
      <c r="H14" s="22">
        <f t="shared" si="0"/>
        <v>1</v>
      </c>
      <c r="I14" s="22">
        <f t="shared" si="1"/>
        <v>0</v>
      </c>
      <c r="K14" t="s">
        <v>33</v>
      </c>
      <c r="L14">
        <v>9</v>
      </c>
      <c r="M14"/>
      <c r="N14"/>
      <c r="O14"/>
      <c r="P14"/>
    </row>
    <row r="15" spans="2:19" ht="15" x14ac:dyDescent="0.25">
      <c r="B15" s="16">
        <v>11</v>
      </c>
      <c r="C15" s="13" t="s">
        <v>17</v>
      </c>
      <c r="D15" s="18">
        <v>0</v>
      </c>
      <c r="E15" s="28">
        <f t="shared" si="2"/>
        <v>1</v>
      </c>
      <c r="F15" s="22">
        <f t="shared" si="3"/>
        <v>1</v>
      </c>
      <c r="G15" s="22">
        <f t="shared" si="4"/>
        <v>0</v>
      </c>
      <c r="H15" s="22">
        <f t="shared" si="0"/>
        <v>0</v>
      </c>
      <c r="I15" s="22">
        <f t="shared" si="1"/>
        <v>0</v>
      </c>
      <c r="K15" t="s">
        <v>34</v>
      </c>
      <c r="L15">
        <v>26</v>
      </c>
      <c r="M15"/>
      <c r="N15"/>
      <c r="O15"/>
      <c r="P15"/>
    </row>
    <row r="16" spans="2:19" ht="15" x14ac:dyDescent="0.25">
      <c r="B16" s="16">
        <v>12</v>
      </c>
      <c r="C16" s="13" t="s">
        <v>18</v>
      </c>
      <c r="D16" s="18">
        <v>10</v>
      </c>
      <c r="E16" s="28">
        <f t="shared" si="2"/>
        <v>11</v>
      </c>
      <c r="F16" s="22">
        <f t="shared" si="3"/>
        <v>0</v>
      </c>
      <c r="G16" s="22">
        <f t="shared" si="4"/>
        <v>0</v>
      </c>
      <c r="H16" s="22">
        <f t="shared" si="0"/>
        <v>1</v>
      </c>
      <c r="I16" s="22">
        <f t="shared" si="1"/>
        <v>0</v>
      </c>
    </row>
    <row r="17" spans="1:13" ht="15" x14ac:dyDescent="0.25">
      <c r="B17" s="16">
        <v>13</v>
      </c>
      <c r="C17" s="13" t="s">
        <v>19</v>
      </c>
      <c r="D17" s="18">
        <v>20</v>
      </c>
      <c r="E17" s="28">
        <f t="shared" si="2"/>
        <v>21</v>
      </c>
      <c r="F17" s="22">
        <f t="shared" si="3"/>
        <v>0</v>
      </c>
      <c r="G17" s="22">
        <f t="shared" si="4"/>
        <v>0</v>
      </c>
      <c r="H17" s="22">
        <f t="shared" si="0"/>
        <v>1</v>
      </c>
      <c r="I17" s="22">
        <f t="shared" si="1"/>
        <v>0</v>
      </c>
    </row>
    <row r="18" spans="1:13" ht="15" x14ac:dyDescent="0.25">
      <c r="B18" s="16">
        <v>14</v>
      </c>
      <c r="C18" s="13" t="s">
        <v>11</v>
      </c>
      <c r="D18" s="18">
        <v>15</v>
      </c>
      <c r="E18" s="28">
        <f t="shared" si="2"/>
        <v>16</v>
      </c>
      <c r="F18" s="22">
        <f t="shared" si="3"/>
        <v>0</v>
      </c>
      <c r="G18" s="22">
        <f t="shared" si="4"/>
        <v>0</v>
      </c>
      <c r="H18" s="22">
        <f t="shared" si="0"/>
        <v>1</v>
      </c>
      <c r="I18" s="22">
        <f t="shared" si="1"/>
        <v>0</v>
      </c>
    </row>
    <row r="19" spans="1:13" ht="15" x14ac:dyDescent="0.25">
      <c r="B19" s="16">
        <v>15</v>
      </c>
      <c r="C19" s="13" t="s">
        <v>12</v>
      </c>
      <c r="D19" s="18">
        <v>10</v>
      </c>
      <c r="E19" s="28">
        <f t="shared" si="2"/>
        <v>11</v>
      </c>
      <c r="F19" s="22">
        <f t="shared" si="3"/>
        <v>0</v>
      </c>
      <c r="G19" s="22">
        <f t="shared" si="4"/>
        <v>0</v>
      </c>
      <c r="H19" s="22">
        <f t="shared" si="0"/>
        <v>1</v>
      </c>
      <c r="I19" s="22">
        <f t="shared" si="1"/>
        <v>0</v>
      </c>
    </row>
    <row r="20" spans="1:13" ht="15" x14ac:dyDescent="0.25">
      <c r="B20" s="16">
        <v>16</v>
      </c>
      <c r="C20" s="13" t="s">
        <v>13</v>
      </c>
      <c r="D20" s="18">
        <v>40</v>
      </c>
      <c r="E20" s="28">
        <f t="shared" si="2"/>
        <v>41</v>
      </c>
      <c r="F20" s="22">
        <f t="shared" si="3"/>
        <v>0</v>
      </c>
      <c r="G20" s="22">
        <f t="shared" si="4"/>
        <v>0</v>
      </c>
      <c r="H20" s="22">
        <f t="shared" si="0"/>
        <v>0</v>
      </c>
      <c r="I20" s="22">
        <f t="shared" si="1"/>
        <v>1</v>
      </c>
    </row>
    <row r="21" spans="1:13" ht="15" x14ac:dyDescent="0.25">
      <c r="B21" s="16">
        <v>17</v>
      </c>
      <c r="C21" s="13" t="s">
        <v>9</v>
      </c>
      <c r="D21" s="18">
        <v>0</v>
      </c>
      <c r="E21" s="28">
        <f t="shared" si="2"/>
        <v>1</v>
      </c>
      <c r="F21" s="22">
        <f t="shared" si="3"/>
        <v>1</v>
      </c>
      <c r="G21" s="22">
        <f t="shared" si="4"/>
        <v>0</v>
      </c>
      <c r="H21" s="22">
        <f t="shared" si="0"/>
        <v>0</v>
      </c>
      <c r="I21" s="22">
        <f t="shared" si="1"/>
        <v>0</v>
      </c>
    </row>
    <row r="22" spans="1:13" ht="15" x14ac:dyDescent="0.25">
      <c r="B22" s="16">
        <v>18</v>
      </c>
      <c r="C22" s="13" t="s">
        <v>10</v>
      </c>
      <c r="D22" s="18">
        <v>10</v>
      </c>
      <c r="E22" s="28">
        <f t="shared" si="2"/>
        <v>11</v>
      </c>
      <c r="F22" s="22">
        <f t="shared" si="3"/>
        <v>0</v>
      </c>
      <c r="G22" s="22">
        <f t="shared" si="4"/>
        <v>0</v>
      </c>
      <c r="H22" s="22">
        <f t="shared" si="0"/>
        <v>1</v>
      </c>
      <c r="I22" s="22">
        <f t="shared" si="1"/>
        <v>0</v>
      </c>
    </row>
    <row r="23" spans="1:13" ht="15" x14ac:dyDescent="0.25">
      <c r="B23" s="16">
        <v>19</v>
      </c>
      <c r="C23" s="13" t="s">
        <v>15</v>
      </c>
      <c r="D23" s="18">
        <v>5</v>
      </c>
      <c r="E23" s="28">
        <f t="shared" si="2"/>
        <v>6</v>
      </c>
      <c r="F23" s="22">
        <f t="shared" si="3"/>
        <v>1</v>
      </c>
      <c r="G23" s="22">
        <f t="shared" si="4"/>
        <v>0</v>
      </c>
      <c r="H23" s="22">
        <f t="shared" si="0"/>
        <v>0</v>
      </c>
      <c r="I23" s="22">
        <f t="shared" si="1"/>
        <v>0</v>
      </c>
    </row>
    <row r="24" spans="1:13" ht="15" x14ac:dyDescent="0.25">
      <c r="B24" s="16">
        <v>20</v>
      </c>
      <c r="C24" s="27" t="s">
        <v>16</v>
      </c>
      <c r="D24" s="18">
        <v>0</v>
      </c>
      <c r="E24" s="28">
        <f t="shared" si="2"/>
        <v>1</v>
      </c>
      <c r="F24" s="22">
        <f t="shared" si="3"/>
        <v>1</v>
      </c>
      <c r="G24" s="22">
        <f t="shared" si="4"/>
        <v>0</v>
      </c>
      <c r="H24" s="22">
        <f t="shared" si="0"/>
        <v>0</v>
      </c>
      <c r="I24" s="22">
        <f t="shared" si="1"/>
        <v>0</v>
      </c>
    </row>
    <row r="25" spans="1:13" ht="15" x14ac:dyDescent="0.25">
      <c r="B25" s="16">
        <v>21</v>
      </c>
      <c r="C25" s="30" t="s">
        <v>14</v>
      </c>
      <c r="D25" s="18">
        <v>0</v>
      </c>
      <c r="E25" s="28">
        <f t="shared" si="2"/>
        <v>1</v>
      </c>
      <c r="F25" s="22">
        <f t="shared" si="3"/>
        <v>1</v>
      </c>
      <c r="G25" s="22">
        <f t="shared" si="4"/>
        <v>0</v>
      </c>
      <c r="H25" s="22">
        <f t="shared" si="0"/>
        <v>0</v>
      </c>
      <c r="I25" s="22">
        <f t="shared" si="1"/>
        <v>0</v>
      </c>
    </row>
    <row r="26" spans="1:13" ht="15" x14ac:dyDescent="0.25">
      <c r="B26" s="16">
        <v>22</v>
      </c>
      <c r="C26" s="31" t="s">
        <v>35</v>
      </c>
      <c r="D26" s="18">
        <v>5</v>
      </c>
      <c r="E26" s="28">
        <f t="shared" si="2"/>
        <v>6</v>
      </c>
      <c r="F26" s="22">
        <f t="shared" si="3"/>
        <v>1</v>
      </c>
      <c r="G26" s="22">
        <f t="shared" si="4"/>
        <v>0</v>
      </c>
      <c r="H26" s="22">
        <f t="shared" si="0"/>
        <v>0</v>
      </c>
      <c r="I26" s="22">
        <f t="shared" si="1"/>
        <v>0</v>
      </c>
    </row>
    <row r="27" spans="1:13" ht="15.75" thickBot="1" x14ac:dyDescent="0.3">
      <c r="B27" s="17">
        <v>23</v>
      </c>
      <c r="C27" s="32" t="s">
        <v>36</v>
      </c>
      <c r="D27" s="29">
        <v>0</v>
      </c>
      <c r="E27" s="33">
        <f t="shared" si="2"/>
        <v>1</v>
      </c>
      <c r="F27" s="24">
        <f t="shared" si="3"/>
        <v>1</v>
      </c>
      <c r="G27" s="24">
        <f t="shared" si="4"/>
        <v>0</v>
      </c>
      <c r="H27" s="24">
        <f t="shared" si="0"/>
        <v>0</v>
      </c>
      <c r="I27" s="24">
        <f t="shared" si="1"/>
        <v>0</v>
      </c>
      <c r="L27" s="2" t="s">
        <v>72</v>
      </c>
      <c r="M27" s="2" t="str">
        <f>IF(COUNT(B5:B27)=SUM(F5:I27),"Passed","Failed")</f>
        <v>Passed</v>
      </c>
    </row>
    <row r="28" spans="1:13" x14ac:dyDescent="0.2">
      <c r="D28" s="4"/>
      <c r="E28" s="4"/>
    </row>
    <row r="29" spans="1:13" x14ac:dyDescent="0.2">
      <c r="D29" s="2">
        <f>SUM(D5:D27)</f>
        <v>175</v>
      </c>
      <c r="F29" s="2">
        <f>SUM(F5:F27)</f>
        <v>13</v>
      </c>
      <c r="G29" s="2">
        <f>SUM(G5:G27)</f>
        <v>0</v>
      </c>
      <c r="H29" s="2">
        <f>SUM(H5:H27)</f>
        <v>9</v>
      </c>
      <c r="I29" s="2">
        <f>SUM(I5:I27)</f>
        <v>1</v>
      </c>
    </row>
    <row r="30" spans="1:13" x14ac:dyDescent="0.2">
      <c r="A30" s="2" t="s">
        <v>23</v>
      </c>
      <c r="D30" s="7"/>
      <c r="E30" s="7"/>
      <c r="I30" s="6"/>
    </row>
    <row r="31" spans="1:13" x14ac:dyDescent="0.2">
      <c r="F31" s="2">
        <f>SUM(F29:I29)</f>
        <v>23</v>
      </c>
      <c r="I31" s="5"/>
    </row>
    <row r="32" spans="1:13" x14ac:dyDescent="0.2">
      <c r="I32" s="8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Risk Chart</vt:lpstr>
      <vt:lpstr>Risk Model</vt:lpstr>
      <vt:lpstr>Risk Model to Scale</vt:lpstr>
      <vt:lpstr>Crossover</vt:lpstr>
      <vt:lpstr>Normal</vt:lpstr>
      <vt:lpstr>Subcritical</vt:lpstr>
      <vt:lpstr>TopDev2</vt:lpstr>
      <vt:lpstr>TopDev2+TopDev1</vt:lpstr>
      <vt:lpstr>Infra+Clients Front End</vt:lpstr>
      <vt:lpstr>Simulators</vt:lpstr>
    </vt:vector>
  </TitlesOfParts>
  <Company>IDesign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Juval Lowy</dc:creator>
  <cp:lastModifiedBy>Juval Lowy</cp:lastModifiedBy>
  <dcterms:created xsi:type="dcterms:W3CDTF">2003-07-14T16:15:06Z</dcterms:created>
  <dcterms:modified xsi:type="dcterms:W3CDTF">2019-10-30T18:47:48Z</dcterms:modified>
</cp:coreProperties>
</file>